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0" yWindow="135" windowWidth="12120" windowHeight="7320"/>
  </bookViews>
  <sheets>
    <sheet name="Hydraulic" sheetId="49" r:id="rId1"/>
    <sheet name="Sheet1" sheetId="50" r:id="rId2"/>
  </sheets>
  <definedNames>
    <definedName name="_xlnm._FilterDatabase" localSheetId="0" hidden="1">Hydraulic!$A$5:$FY$107</definedName>
    <definedName name="_xlnm.Print_Area" localSheetId="0">Hydraulic!$B$4:$ET$24</definedName>
    <definedName name="_xlnm.Print_Titles" localSheetId="0">Hydraulic!$1:$5</definedName>
  </definedNames>
  <calcPr calcId="145621"/>
</workbook>
</file>

<file path=xl/calcChain.xml><?xml version="1.0" encoding="utf-8"?>
<calcChain xmlns="http://schemas.openxmlformats.org/spreadsheetml/2006/main">
  <c r="FR104" i="49" l="1"/>
  <c r="FQ104" i="49"/>
  <c r="FK104" i="49"/>
  <c r="ET104" i="49"/>
  <c r="FQ103" i="49"/>
  <c r="FL103" i="49"/>
  <c r="FR103" i="49" s="1"/>
  <c r="FK103" i="49"/>
  <c r="ET103" i="49"/>
  <c r="FR99" i="49"/>
  <c r="FQ99" i="49"/>
  <c r="FK99" i="49"/>
  <c r="ET99" i="49"/>
  <c r="FR97" i="49"/>
  <c r="FQ97" i="49"/>
  <c r="FL97" i="49"/>
  <c r="FK97" i="49"/>
  <c r="ET97" i="49"/>
  <c r="FR100" i="49"/>
  <c r="FQ100" i="49"/>
  <c r="FK100" i="49"/>
  <c r="ET100" i="49"/>
  <c r="FR95" i="49"/>
  <c r="FQ95" i="49"/>
  <c r="FK95" i="49"/>
  <c r="ET95" i="49"/>
  <c r="FR107" i="49"/>
  <c r="FQ107" i="49"/>
  <c r="FL107" i="49"/>
  <c r="FK107" i="49"/>
  <c r="ET107" i="49"/>
  <c r="FR106" i="49"/>
  <c r="FQ106" i="49"/>
  <c r="FK106" i="49"/>
  <c r="ET106" i="49"/>
  <c r="FR101" i="49"/>
  <c r="FQ101" i="49"/>
  <c r="FK101" i="49"/>
  <c r="ET101" i="49"/>
  <c r="FR105" i="49"/>
  <c r="FQ105" i="49"/>
  <c r="FK105" i="49"/>
  <c r="ET105" i="49"/>
  <c r="FR102" i="49"/>
  <c r="FQ102" i="49"/>
  <c r="FK102" i="49"/>
  <c r="ET102" i="49"/>
  <c r="FR98" i="49"/>
  <c r="FQ98" i="49"/>
  <c r="FK98" i="49"/>
  <c r="ET98" i="49"/>
  <c r="FR96" i="49"/>
  <c r="FQ96" i="49"/>
  <c r="FK96" i="49"/>
  <c r="ET96" i="49"/>
  <c r="FQ84" i="49"/>
  <c r="FL84" i="49"/>
  <c r="FR84" i="49" s="1"/>
  <c r="FK84" i="49"/>
  <c r="ET84" i="49"/>
  <c r="FR91" i="49"/>
  <c r="FQ91" i="49"/>
  <c r="FL91" i="49"/>
  <c r="FK91" i="49"/>
  <c r="ET91" i="49"/>
  <c r="FR74" i="49"/>
  <c r="FQ74" i="49"/>
  <c r="FL74" i="49"/>
  <c r="FK74" i="49"/>
  <c r="ET74" i="49"/>
  <c r="FQ86" i="49"/>
  <c r="FL86" i="49"/>
  <c r="FR86" i="49" s="1"/>
  <c r="FK86" i="49"/>
  <c r="ET86" i="49"/>
  <c r="FQ87" i="49"/>
  <c r="FL87" i="49"/>
  <c r="FR87" i="49" s="1"/>
  <c r="FK87" i="49"/>
  <c r="ET87" i="49"/>
  <c r="FR67" i="49"/>
  <c r="FQ67" i="49"/>
  <c r="FL67" i="49"/>
  <c r="FK67" i="49"/>
  <c r="ET67" i="49"/>
  <c r="FR93" i="49"/>
  <c r="FQ93" i="49"/>
  <c r="FL93" i="49"/>
  <c r="FK93" i="49"/>
  <c r="ET93" i="49"/>
  <c r="FQ76" i="49"/>
  <c r="FL76" i="49"/>
  <c r="FR76" i="49" s="1"/>
  <c r="FK76" i="49"/>
  <c r="ET76" i="49"/>
  <c r="FQ94" i="49"/>
  <c r="FL94" i="49"/>
  <c r="FR94" i="49" s="1"/>
  <c r="FK94" i="49"/>
  <c r="ET94" i="49"/>
  <c r="FR90" i="49"/>
  <c r="FQ90" i="49"/>
  <c r="FL90" i="49"/>
  <c r="FK90" i="49"/>
  <c r="ET90" i="49"/>
  <c r="FR85" i="49"/>
  <c r="FQ85" i="49"/>
  <c r="FL85" i="49"/>
  <c r="FK85" i="49"/>
  <c r="ET85" i="49"/>
  <c r="FQ60" i="49"/>
  <c r="FL60" i="49"/>
  <c r="FR60" i="49" s="1"/>
  <c r="FK60" i="49"/>
  <c r="ET60" i="49"/>
  <c r="FQ80" i="49"/>
  <c r="FL80" i="49"/>
  <c r="FR80" i="49" s="1"/>
  <c r="FK80" i="49"/>
  <c r="ET80" i="49"/>
  <c r="FR66" i="49"/>
  <c r="FQ66" i="49"/>
  <c r="FL66" i="49"/>
  <c r="FK66" i="49"/>
  <c r="ET66" i="49"/>
  <c r="FR75" i="49"/>
  <c r="FQ75" i="49"/>
  <c r="FL75" i="49"/>
  <c r="FK75" i="49"/>
  <c r="ET75" i="49"/>
  <c r="FQ73" i="49"/>
  <c r="FL73" i="49"/>
  <c r="FR73" i="49" s="1"/>
  <c r="FK73" i="49"/>
  <c r="ET73" i="49"/>
  <c r="FQ79" i="49"/>
  <c r="FL79" i="49"/>
  <c r="FR79" i="49" s="1"/>
  <c r="FK79" i="49"/>
  <c r="ET79" i="49"/>
  <c r="FR69" i="49"/>
  <c r="FQ69" i="49"/>
  <c r="FL69" i="49"/>
  <c r="FK69" i="49"/>
  <c r="ET69" i="49"/>
  <c r="FR92" i="49"/>
  <c r="FQ92" i="49"/>
  <c r="FL92" i="49"/>
  <c r="FK92" i="49"/>
  <c r="ET92" i="49"/>
  <c r="FQ78" i="49"/>
  <c r="FL78" i="49"/>
  <c r="FR78" i="49" s="1"/>
  <c r="FK78" i="49"/>
  <c r="ET78" i="49"/>
  <c r="FQ88" i="49"/>
  <c r="FL88" i="49"/>
  <c r="FR88" i="49" s="1"/>
  <c r="FK88" i="49"/>
  <c r="ET88" i="49"/>
  <c r="FR71" i="49"/>
  <c r="FQ71" i="49"/>
  <c r="FL71" i="49"/>
  <c r="FK71" i="49"/>
  <c r="ET71" i="49"/>
  <c r="FR58" i="49"/>
  <c r="FQ58" i="49"/>
  <c r="FL58" i="49"/>
  <c r="FK58" i="49"/>
  <c r="ET58" i="49"/>
  <c r="FQ77" i="49"/>
  <c r="FL77" i="49"/>
  <c r="FR77" i="49" s="1"/>
  <c r="FK77" i="49"/>
  <c r="ET77" i="49"/>
  <c r="FQ72" i="49"/>
  <c r="FL72" i="49"/>
  <c r="FR72" i="49" s="1"/>
  <c r="FK72" i="49"/>
  <c r="ET72" i="49"/>
  <c r="FR70" i="49"/>
  <c r="FQ70" i="49"/>
  <c r="FL70" i="49"/>
  <c r="FK70" i="49"/>
  <c r="ET70" i="49"/>
  <c r="FR83" i="49"/>
  <c r="FQ83" i="49"/>
  <c r="FL83" i="49"/>
  <c r="FJ83" i="49"/>
  <c r="FK83" i="49" s="1"/>
  <c r="FI83" i="49"/>
  <c r="FH83" i="49"/>
  <c r="FA83" i="49"/>
  <c r="EZ83" i="49"/>
  <c r="ET83" i="49"/>
  <c r="FQ57" i="49"/>
  <c r="FL57" i="49"/>
  <c r="FR57" i="49" s="1"/>
  <c r="FJ57" i="49"/>
  <c r="FI57" i="49"/>
  <c r="FK57" i="49" s="1"/>
  <c r="FH57" i="49"/>
  <c r="FA57" i="49"/>
  <c r="EZ57" i="49"/>
  <c r="ET57" i="49"/>
  <c r="FR68" i="49"/>
  <c r="FQ68" i="49"/>
  <c r="FK68" i="49"/>
  <c r="ET68" i="49"/>
  <c r="FR63" i="49"/>
  <c r="FQ63" i="49"/>
  <c r="FK63" i="49"/>
  <c r="ET63" i="49"/>
  <c r="FR61" i="49"/>
  <c r="FQ61" i="49"/>
  <c r="FK61" i="49"/>
  <c r="ET61" i="49"/>
  <c r="FR62" i="49"/>
  <c r="FQ62" i="49"/>
  <c r="FK62" i="49"/>
  <c r="ET62" i="49"/>
  <c r="FR81" i="49"/>
  <c r="FQ81" i="49"/>
  <c r="FK81" i="49"/>
  <c r="ET81" i="49"/>
  <c r="FR65" i="49"/>
  <c r="FQ65" i="49"/>
  <c r="FK65" i="49"/>
  <c r="ET65" i="49"/>
  <c r="FR59" i="49"/>
  <c r="FQ59" i="49"/>
  <c r="FL59" i="49"/>
  <c r="FK59" i="49"/>
  <c r="ET59" i="49"/>
  <c r="FR82" i="49"/>
  <c r="FQ82" i="49"/>
  <c r="FK82" i="49"/>
  <c r="ET82" i="49"/>
  <c r="FR89" i="49"/>
  <c r="FQ89" i="49"/>
  <c r="FK89" i="49"/>
  <c r="ET89" i="49"/>
  <c r="FR64" i="49"/>
  <c r="FQ64" i="49"/>
  <c r="FK64" i="49"/>
  <c r="ET64" i="49"/>
  <c r="Q73" i="49"/>
  <c r="ET31" i="49" l="1"/>
  <c r="ET9" i="49"/>
  <c r="ET11" i="49"/>
  <c r="ET21" i="49"/>
  <c r="FK31" i="49" l="1"/>
  <c r="FQ31" i="49"/>
  <c r="FR31" i="49"/>
  <c r="FK9" i="49"/>
  <c r="FQ9" i="49"/>
  <c r="FR9" i="49"/>
  <c r="FK11" i="49"/>
  <c r="FQ11" i="49"/>
  <c r="FR11" i="49"/>
  <c r="FK21" i="49"/>
  <c r="FQ21" i="49"/>
  <c r="FR21" i="49"/>
  <c r="ET12" i="49" l="1"/>
  <c r="ET52" i="49" l="1"/>
  <c r="ET42" i="49"/>
  <c r="ET39" i="49"/>
  <c r="ET28" i="49"/>
  <c r="ET51" i="49"/>
  <c r="ET47" i="49"/>
  <c r="ET43" i="49"/>
  <c r="ET38" i="49"/>
  <c r="ET55" i="49"/>
  <c r="ET48" i="49"/>
  <c r="ET50" i="49"/>
  <c r="ET24" i="49"/>
  <c r="ET35" i="49"/>
  <c r="ET34" i="49"/>
  <c r="ET40" i="49"/>
  <c r="ET26" i="49"/>
  <c r="ET36" i="49"/>
  <c r="ET53" i="49"/>
  <c r="ET37" i="49"/>
  <c r="ET29" i="49"/>
  <c r="ET23" i="49"/>
  <c r="ET22" i="49"/>
  <c r="ET25" i="49"/>
  <c r="FQ25" i="49"/>
  <c r="FL25" i="49"/>
  <c r="FR25" i="49" s="1"/>
  <c r="FK25" i="49"/>
  <c r="FQ23" i="49"/>
  <c r="FL23" i="49"/>
  <c r="FR23" i="49" s="1"/>
  <c r="FK23" i="49"/>
  <c r="FQ22" i="49"/>
  <c r="FL22" i="49"/>
  <c r="FR22" i="49" s="1"/>
  <c r="FK22" i="49"/>
  <c r="FQ29" i="49"/>
  <c r="FL29" i="49"/>
  <c r="FR29" i="49" s="1"/>
  <c r="FK29" i="49"/>
  <c r="FQ37" i="49"/>
  <c r="FL37" i="49"/>
  <c r="FR37" i="49" s="1"/>
  <c r="FK37" i="49"/>
  <c r="FQ53" i="49"/>
  <c r="FL53" i="49"/>
  <c r="FR53" i="49" s="1"/>
  <c r="FK53" i="49"/>
  <c r="FQ36" i="49"/>
  <c r="FL36" i="49"/>
  <c r="FR36" i="49" s="1"/>
  <c r="FK36" i="49"/>
  <c r="FQ26" i="49"/>
  <c r="FL26" i="49"/>
  <c r="FR26" i="49" s="1"/>
  <c r="FK26" i="49"/>
  <c r="FQ40" i="49"/>
  <c r="FL40" i="49"/>
  <c r="FR40" i="49" s="1"/>
  <c r="FK40" i="49"/>
  <c r="FQ34" i="49"/>
  <c r="FL34" i="49"/>
  <c r="FR34" i="49" s="1"/>
  <c r="FK34" i="49"/>
  <c r="FQ35" i="49"/>
  <c r="FL35" i="49"/>
  <c r="FR35" i="49" s="1"/>
  <c r="FK35" i="49"/>
  <c r="FQ24" i="49" l="1"/>
  <c r="FL24" i="49"/>
  <c r="FR24" i="49" s="1"/>
  <c r="FK24" i="49"/>
  <c r="FQ50" i="49"/>
  <c r="FL50" i="49"/>
  <c r="FR50" i="49" s="1"/>
  <c r="FK50" i="49"/>
  <c r="FQ48" i="49"/>
  <c r="FL48" i="49"/>
  <c r="FR48" i="49" s="1"/>
  <c r="FK48" i="49"/>
  <c r="FQ55" i="49" l="1"/>
  <c r="FL55" i="49"/>
  <c r="FR55" i="49" s="1"/>
  <c r="FK55" i="49"/>
  <c r="FQ38" i="49"/>
  <c r="FL38" i="49"/>
  <c r="FR38" i="49" s="1"/>
  <c r="FK38" i="49"/>
  <c r="FQ43" i="49"/>
  <c r="FL43" i="49"/>
  <c r="FR43" i="49" s="1"/>
  <c r="FK43" i="49"/>
  <c r="FQ47" i="49"/>
  <c r="FL47" i="49"/>
  <c r="FR47" i="49" s="1"/>
  <c r="FK47" i="49"/>
  <c r="FQ51" i="49"/>
  <c r="FL51" i="49"/>
  <c r="FR51" i="49" s="1"/>
  <c r="FK51" i="49"/>
  <c r="FQ28" i="49"/>
  <c r="FL28" i="49"/>
  <c r="FR28" i="49" s="1"/>
  <c r="FK28" i="49"/>
  <c r="FQ39" i="49"/>
  <c r="FL39" i="49"/>
  <c r="FR39" i="49" s="1"/>
  <c r="FK39" i="49"/>
  <c r="FQ42" i="49"/>
  <c r="FL42" i="49"/>
  <c r="FR42" i="49" s="1"/>
  <c r="FK42" i="49"/>
  <c r="FQ52" i="49"/>
  <c r="FL52" i="49"/>
  <c r="FR52" i="49" s="1"/>
  <c r="FK52" i="49"/>
  <c r="FQ56" i="49" l="1"/>
  <c r="FL56" i="49"/>
  <c r="FR56" i="49" s="1"/>
  <c r="FK56" i="49"/>
  <c r="ET56" i="49"/>
  <c r="FQ41" i="49"/>
  <c r="FL41" i="49"/>
  <c r="FR41" i="49" s="1"/>
  <c r="FK41" i="49"/>
  <c r="ET41" i="49"/>
  <c r="FQ54" i="49"/>
  <c r="FL54" i="49"/>
  <c r="FR54" i="49" s="1"/>
  <c r="FK54" i="49"/>
  <c r="ET54" i="49"/>
  <c r="FQ46" i="49"/>
  <c r="FL46" i="49"/>
  <c r="FR46" i="49" s="1"/>
  <c r="FK46" i="49"/>
  <c r="ET46" i="49"/>
  <c r="FQ49" i="49"/>
  <c r="FL49" i="49"/>
  <c r="FR49" i="49" s="1"/>
  <c r="FK49" i="49"/>
  <c r="ET49" i="49"/>
  <c r="FQ45" i="49"/>
  <c r="FL45" i="49"/>
  <c r="FR45" i="49" s="1"/>
  <c r="FK45" i="49"/>
  <c r="ET45" i="49"/>
  <c r="ET44" i="49"/>
  <c r="ET7" i="49"/>
  <c r="ET13" i="49"/>
  <c r="ET16" i="49"/>
  <c r="ET33" i="49"/>
  <c r="ET30" i="49"/>
  <c r="ET19" i="49"/>
  <c r="ET14" i="49"/>
  <c r="ET20" i="49"/>
  <c r="ET15" i="49"/>
  <c r="ET6" i="49"/>
  <c r="ET18" i="49"/>
  <c r="ET8" i="49"/>
  <c r="ET27" i="49"/>
  <c r="ET32" i="49"/>
  <c r="ET17" i="49"/>
  <c r="ET10" i="49"/>
  <c r="FR12" i="49"/>
  <c r="FQ12" i="49"/>
  <c r="FK12" i="49"/>
</calcChain>
</file>

<file path=xl/sharedStrings.xml><?xml version="1.0" encoding="utf-8"?>
<sst xmlns="http://schemas.openxmlformats.org/spreadsheetml/2006/main" count="4908" uniqueCount="1929">
  <si>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</si>
  <si>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</si>
  <si>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</si>
  <si>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</si>
  <si>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</si>
  <si>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</si>
  <si>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OE 2  Part #</t>
  </si>
  <si>
    <t>OE 1 Part #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</si>
  <si>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</si>
  <si>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</si>
  <si>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</si>
  <si>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</si>
  <si>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</si>
  <si>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</si>
  <si>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</si>
  <si>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</si>
  <si>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</si>
  <si>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</si>
  <si>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</si>
  <si>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</si>
  <si>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</si>
  <si>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List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</si>
  <si>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</si>
  <si>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</si>
  <si>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</si>
  <si>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</si>
  <si>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</si>
  <si>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</si>
  <si>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</si>
  <si>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</si>
  <si>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</si>
  <si>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</si>
  <si>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</si>
  <si>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</si>
  <si>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</si>
  <si>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</si>
  <si>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</si>
  <si>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</si>
  <si>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</si>
  <si>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</si>
  <si>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</si>
  <si>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</si>
  <si>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</si>
  <si>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</si>
  <si>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</si>
  <si>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</si>
  <si>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</si>
  <si>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</si>
  <si>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</si>
  <si>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</si>
  <si>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Mobil 1</t>
  </si>
  <si>
    <t>Motorcraft</t>
  </si>
  <si>
    <t>Hengst</t>
  </si>
  <si>
    <t>Fram</t>
  </si>
  <si>
    <t>OE Ref Mfg #4</t>
  </si>
  <si>
    <t>I 2 of 5 Code</t>
  </si>
  <si>
    <t>OE 3  Part #</t>
  </si>
  <si>
    <t>OE 4  Part #</t>
  </si>
  <si>
    <t>OE Ref Mfg #5</t>
  </si>
  <si>
    <t>OE 5  Part #</t>
  </si>
  <si>
    <t>OE Ref Mfg #6</t>
  </si>
  <si>
    <t>OE   Part #</t>
  </si>
  <si>
    <t>Yes</t>
  </si>
  <si>
    <t>8421.31.0000</t>
  </si>
  <si>
    <t>Canada</t>
  </si>
  <si>
    <t>HD</t>
  </si>
  <si>
    <t>OE Ref Mfg #7</t>
  </si>
  <si>
    <t>PV or HD</t>
  </si>
  <si>
    <t>1 Unit Box = 1 Carton</t>
  </si>
  <si>
    <t>Price  Information</t>
  </si>
  <si>
    <t>STP</t>
  </si>
  <si>
    <t>Filter Dimensions</t>
  </si>
  <si>
    <t>OD</t>
  </si>
  <si>
    <t>ID</t>
  </si>
  <si>
    <t>LH11006V</t>
  </si>
  <si>
    <t>LH11016V</t>
  </si>
  <si>
    <t>LH11033V</t>
  </si>
  <si>
    <t>LH6649V</t>
  </si>
  <si>
    <t xml:space="preserve">LH11030V </t>
  </si>
  <si>
    <t>LH6861V</t>
  </si>
  <si>
    <t>LH9264V</t>
  </si>
  <si>
    <t>LH11005V</t>
  </si>
  <si>
    <t>LH11020V</t>
  </si>
  <si>
    <t>LH11010V</t>
  </si>
  <si>
    <t>LH11017V</t>
  </si>
  <si>
    <t>LH11036V</t>
  </si>
  <si>
    <t>LH5181V</t>
  </si>
  <si>
    <t>Hydraulic Element</t>
  </si>
  <si>
    <t>HYDAC/HYCON</t>
  </si>
  <si>
    <t>0110R010BN4HCV</t>
  </si>
  <si>
    <t>038568741592</t>
  </si>
  <si>
    <t>10038568741599</t>
  </si>
  <si>
    <t>038568741585</t>
  </si>
  <si>
    <t>10038568741582</t>
  </si>
  <si>
    <t>038568741608</t>
  </si>
  <si>
    <t>10038568741605</t>
  </si>
  <si>
    <t>038568741653</t>
  </si>
  <si>
    <t>10038568741650</t>
  </si>
  <si>
    <t>038568741660</t>
  </si>
  <si>
    <t>10038568741667</t>
  </si>
  <si>
    <t>MP FILTRI</t>
  </si>
  <si>
    <t>MF1801A10NB</t>
  </si>
  <si>
    <t>PARKER</t>
  </si>
  <si>
    <t>G01299</t>
  </si>
  <si>
    <t>SCHROEDER</t>
  </si>
  <si>
    <t>18LZ10</t>
  </si>
  <si>
    <t>0030D020BN3HCV</t>
  </si>
  <si>
    <t>INTERNORMEN</t>
  </si>
  <si>
    <t>01E3010VG30EV</t>
  </si>
  <si>
    <t>MF1003P10NB</t>
  </si>
  <si>
    <t>MF4002A10NB</t>
  </si>
  <si>
    <t>STAUFF</t>
  </si>
  <si>
    <t>SE070C10B</t>
  </si>
  <si>
    <t>MF1001P10NB</t>
  </si>
  <si>
    <t>G01950</t>
  </si>
  <si>
    <t>370L110H</t>
  </si>
  <si>
    <t>MF1801P10NB</t>
  </si>
  <si>
    <t>038568741684</t>
  </si>
  <si>
    <t>10038568741681</t>
  </si>
  <si>
    <t>038568741691</t>
  </si>
  <si>
    <t>10038568741698</t>
  </si>
  <si>
    <t>038568741714</t>
  </si>
  <si>
    <t>10038568741711</t>
  </si>
  <si>
    <t>038568741721</t>
  </si>
  <si>
    <t>10038568741728</t>
  </si>
  <si>
    <t>038568741707</t>
  </si>
  <si>
    <t>10038568741704</t>
  </si>
  <si>
    <t>038568741677</t>
  </si>
  <si>
    <t>10038568741674</t>
  </si>
  <si>
    <t>038568741646</t>
  </si>
  <si>
    <t>10038568741643</t>
  </si>
  <si>
    <t>PT8997-MPG</t>
  </si>
  <si>
    <t>P171537</t>
  </si>
  <si>
    <t>F18B10</t>
  </si>
  <si>
    <t>FAI FILTRI</t>
  </si>
  <si>
    <t>HEK0230195ASFG010VVB</t>
  </si>
  <si>
    <t>IKRON</t>
  </si>
  <si>
    <t>TIE2010A</t>
  </si>
  <si>
    <t>LHA</t>
  </si>
  <si>
    <t>R041EAR122N2</t>
  </si>
  <si>
    <t>MAHLE/PUROLATOR/FACET</t>
  </si>
  <si>
    <t>MP1801RN2010</t>
  </si>
  <si>
    <t>OE Ref Mfg #8</t>
  </si>
  <si>
    <t>OE Ref Mfg #9</t>
  </si>
  <si>
    <t>RE50FD1</t>
  </si>
  <si>
    <t>SOFIMA HYDRAULICS</t>
  </si>
  <si>
    <t>CRE050FD1</t>
  </si>
  <si>
    <t>UFI</t>
  </si>
  <si>
    <t>ERA41NFC</t>
  </si>
  <si>
    <t>OE Ref Mfg #10</t>
  </si>
  <si>
    <t>OE Ref Mfg #11</t>
  </si>
  <si>
    <t>WOODGATE</t>
  </si>
  <si>
    <t>WGH9533</t>
  </si>
  <si>
    <t>CR200G</t>
  </si>
  <si>
    <t>OMT</t>
  </si>
  <si>
    <t>OE Ref Mfg #12</t>
  </si>
  <si>
    <t>CR171F10R</t>
  </si>
  <si>
    <t>OE Ref Mfg #13</t>
  </si>
  <si>
    <t>HHC01277</t>
  </si>
  <si>
    <t>HY-PRO</t>
  </si>
  <si>
    <t>HP170L540WV</t>
  </si>
  <si>
    <t>30P0EAM403F1</t>
  </si>
  <si>
    <t>P560401</t>
  </si>
  <si>
    <t>H18L010BN</t>
  </si>
  <si>
    <t>2067792</t>
  </si>
  <si>
    <t>50818R10BN</t>
  </si>
  <si>
    <t>02067792</t>
  </si>
  <si>
    <t>18LS7</t>
  </si>
  <si>
    <t>SCHUPP</t>
  </si>
  <si>
    <t>HY9388</t>
  </si>
  <si>
    <t>VICKERS</t>
  </si>
  <si>
    <t>737397</t>
  </si>
  <si>
    <t>BEHRINGER</t>
  </si>
  <si>
    <t>BE30P25AV</t>
  </si>
  <si>
    <t>2067879</t>
  </si>
  <si>
    <t>02067879</t>
  </si>
  <si>
    <t>0030D020BN4HCV</t>
  </si>
  <si>
    <t>0030D020BNHCV</t>
  </si>
  <si>
    <t>0030D020BNHC</t>
  </si>
  <si>
    <t>HP03DNL425MV</t>
  </si>
  <si>
    <t>0030EAM202F1</t>
  </si>
  <si>
    <t>0030EAM252F1</t>
  </si>
  <si>
    <t>938245Q</t>
  </si>
  <si>
    <t>QUALITY FILTRATION</t>
  </si>
  <si>
    <t>QH030DA25V</t>
  </si>
  <si>
    <t>SBF0030DS15V</t>
  </si>
  <si>
    <t>OE Ref Mfg #14</t>
  </si>
  <si>
    <t>OE Ref Mfg #15</t>
  </si>
  <si>
    <t>OE Ref Mfg #16</t>
  </si>
  <si>
    <t>SBF0030DZ25V</t>
  </si>
  <si>
    <t>2067837</t>
  </si>
  <si>
    <t>02067837</t>
  </si>
  <si>
    <t>0110R010BN3HCV</t>
  </si>
  <si>
    <t>HP06RNL712MB</t>
  </si>
  <si>
    <t>0110EAR122F1</t>
  </si>
  <si>
    <t>938267Q</t>
  </si>
  <si>
    <t>QH110RA12V</t>
  </si>
  <si>
    <t>PT9264</t>
  </si>
  <si>
    <t>BOSCH</t>
  </si>
  <si>
    <t>1457431608</t>
  </si>
  <si>
    <t>DONALDSON/FBO/DCI</t>
  </si>
  <si>
    <t>P171837</t>
  </si>
  <si>
    <t>P171840</t>
  </si>
  <si>
    <t>F12P10</t>
  </si>
  <si>
    <t>HHC03612</t>
  </si>
  <si>
    <t>HEK0220201ASRP010VMB</t>
  </si>
  <si>
    <t>R033EAR101N1</t>
  </si>
  <si>
    <t>MP1003RN1010</t>
  </si>
  <si>
    <t>CRE030CD1</t>
  </si>
  <si>
    <t>RE30CD1</t>
  </si>
  <si>
    <t>ERA33NCC</t>
  </si>
  <si>
    <t>WGH1991</t>
  </si>
  <si>
    <t>BE30P12AV</t>
  </si>
  <si>
    <t>BE30P12A</t>
  </si>
  <si>
    <t>P170599</t>
  </si>
  <si>
    <t>HF6861</t>
  </si>
  <si>
    <t>2056513</t>
  </si>
  <si>
    <t>0030D010BN3HCV</t>
  </si>
  <si>
    <t>02056513</t>
  </si>
  <si>
    <t>0030D010BN4HCV</t>
  </si>
  <si>
    <t>0030D010BNHC</t>
  </si>
  <si>
    <t>0030D010BNHCV</t>
  </si>
  <si>
    <t>2055898</t>
  </si>
  <si>
    <t>0030D010BN3HC</t>
  </si>
  <si>
    <t>0030D010BN4HC</t>
  </si>
  <si>
    <t>HP03DNL412MV</t>
  </si>
  <si>
    <t>HP03DNL412MB</t>
  </si>
  <si>
    <t>314722</t>
  </si>
  <si>
    <t>OE Ref Mfg #19</t>
  </si>
  <si>
    <t>OE Ref Mfg #20</t>
  </si>
  <si>
    <t>OE Ref Mfg #18</t>
  </si>
  <si>
    <t>OE Ref Mfg #17</t>
  </si>
  <si>
    <t>316650</t>
  </si>
  <si>
    <t>01E3016VG30EV</t>
  </si>
  <si>
    <t>LIEBHERR</t>
  </si>
  <si>
    <t>570584808</t>
  </si>
  <si>
    <t>OE Ref Mfg #21</t>
  </si>
  <si>
    <t>OE Ref Mfg #22</t>
  </si>
  <si>
    <t>0030EAM122F1</t>
  </si>
  <si>
    <t>NORMAN</t>
  </si>
  <si>
    <t>HYU604</t>
  </si>
  <si>
    <t>938244Q</t>
  </si>
  <si>
    <t>OE Ref Mfg #23</t>
  </si>
  <si>
    <t>OE Ref Mfg #24</t>
  </si>
  <si>
    <t>OE Ref Mfg #25</t>
  </si>
  <si>
    <t>OE Ref Mfg #26</t>
  </si>
  <si>
    <t>OE Ref Mfg #27</t>
  </si>
  <si>
    <t>PR3033</t>
  </si>
  <si>
    <t>QH030DA12V</t>
  </si>
  <si>
    <t>SBF0030DS7V</t>
  </si>
  <si>
    <t>SBF0030DZ10V</t>
  </si>
  <si>
    <t>SE008E10B</t>
  </si>
  <si>
    <t>F40B10</t>
  </si>
  <si>
    <t>F41B10</t>
  </si>
  <si>
    <t>HHC01365</t>
  </si>
  <si>
    <t>HHC01325</t>
  </si>
  <si>
    <t>HEK0540195ASFG010VMB</t>
  </si>
  <si>
    <t>HEK0540195FSFG010VMB</t>
  </si>
  <si>
    <t>TIE2410A2</t>
  </si>
  <si>
    <t>510669108</t>
  </si>
  <si>
    <t>510669208</t>
  </si>
  <si>
    <t>MF4002A10HB</t>
  </si>
  <si>
    <t>RE100FD1</t>
  </si>
  <si>
    <t>TE150FD1</t>
  </si>
  <si>
    <t>CRE100FD1</t>
  </si>
  <si>
    <t>ERA52NFC</t>
  </si>
  <si>
    <t>WGH9557</t>
  </si>
  <si>
    <t>PT8950-MPG</t>
  </si>
  <si>
    <t>P171580</t>
  </si>
  <si>
    <t>F75B25</t>
  </si>
  <si>
    <t>HF35220</t>
  </si>
  <si>
    <t>R065EAR202N6</t>
  </si>
  <si>
    <t>R065EAR252N6</t>
  </si>
  <si>
    <t>R065EAR202F6</t>
  </si>
  <si>
    <t>MF7501A25HB</t>
  </si>
  <si>
    <t>943742Q</t>
  </si>
  <si>
    <t>RE200FV1</t>
  </si>
  <si>
    <t>CRE200FV1</t>
  </si>
  <si>
    <t>WGH9592</t>
  </si>
  <si>
    <t>84879</t>
  </si>
  <si>
    <t>7879</t>
  </si>
  <si>
    <t>57879</t>
  </si>
  <si>
    <t>PT9180</t>
  </si>
  <si>
    <t>1457431601</t>
  </si>
  <si>
    <t>P171521</t>
  </si>
  <si>
    <t>P171527</t>
  </si>
  <si>
    <t>F6P10</t>
  </si>
  <si>
    <t>HF35201</t>
  </si>
  <si>
    <t>HEK0220077ASSP010VVB</t>
  </si>
  <si>
    <t>HHC03554</t>
  </si>
  <si>
    <t>HEK0220077ASSP010VMB</t>
  </si>
  <si>
    <t>TIE16101</t>
  </si>
  <si>
    <t>MP1001RN1010</t>
  </si>
  <si>
    <t>U7009</t>
  </si>
  <si>
    <t>CR65A</t>
  </si>
  <si>
    <t>CR111C10R</t>
  </si>
  <si>
    <t>3TB10</t>
  </si>
  <si>
    <t>RE15CD1</t>
  </si>
  <si>
    <t>TE19CD1</t>
  </si>
  <si>
    <t>CRE015CD1</t>
  </si>
  <si>
    <t>RTE15D10B</t>
  </si>
  <si>
    <t>RTE25D10BS1</t>
  </si>
  <si>
    <t>ERA31NCC</t>
  </si>
  <si>
    <t>WGH9505</t>
  </si>
  <si>
    <t>P170096</t>
  </si>
  <si>
    <t>P567052</t>
  </si>
  <si>
    <t>HP310L825MV</t>
  </si>
  <si>
    <t>31P0EAM202F1</t>
  </si>
  <si>
    <t>31P0EAM252F1</t>
  </si>
  <si>
    <t>PALL</t>
  </si>
  <si>
    <t>HC2253FKT8Z</t>
  </si>
  <si>
    <t>G01950Q</t>
  </si>
  <si>
    <t>G01960</t>
  </si>
  <si>
    <t>SBF10007Z25V</t>
  </si>
  <si>
    <t>SBF10007Z25B</t>
  </si>
  <si>
    <t>P567024</t>
  </si>
  <si>
    <t>370L123H</t>
  </si>
  <si>
    <t>370Z110H</t>
  </si>
  <si>
    <t>370Z123H</t>
  </si>
  <si>
    <t>HY24068</t>
  </si>
  <si>
    <t>PT9181</t>
  </si>
  <si>
    <t>1457431604</t>
  </si>
  <si>
    <t>P171539</t>
  </si>
  <si>
    <t>F18P10</t>
  </si>
  <si>
    <t>HF35209</t>
  </si>
  <si>
    <t>FPC</t>
  </si>
  <si>
    <t>FP134174</t>
  </si>
  <si>
    <t>HEK0230195ASRP010VVB</t>
  </si>
  <si>
    <t>HEK0230195ASSP010VMB</t>
  </si>
  <si>
    <t>TIE2010</t>
  </si>
  <si>
    <t>R041EAR101N2</t>
  </si>
  <si>
    <t>MP1801RN1010</t>
  </si>
  <si>
    <t>U6167</t>
  </si>
  <si>
    <t>CR200A</t>
  </si>
  <si>
    <t>CR171C10R</t>
  </si>
  <si>
    <t>RE50CD1</t>
  </si>
  <si>
    <t>CRE050CD1</t>
  </si>
  <si>
    <t>RTE50D10B</t>
  </si>
  <si>
    <t>ERA41NCC</t>
  </si>
  <si>
    <t>WGH9532</t>
  </si>
  <si>
    <t>038568741622 </t>
  </si>
  <si>
    <t>10038568741629</t>
  </si>
  <si>
    <t>LH11018V</t>
  </si>
  <si>
    <t>LH9309V</t>
  </si>
  <si>
    <t xml:space="preserve">LH7048V </t>
  </si>
  <si>
    <t>LH11003V</t>
  </si>
  <si>
    <t>LH11019V</t>
  </si>
  <si>
    <t>LH7035V</t>
  </si>
  <si>
    <t>LH11013V</t>
  </si>
  <si>
    <t>LH11012V</t>
  </si>
  <si>
    <t>LH11015V</t>
  </si>
  <si>
    <t>LH11024V</t>
  </si>
  <si>
    <t>LH11001</t>
  </si>
  <si>
    <t>LH7083</t>
  </si>
  <si>
    <t>LH11026</t>
  </si>
  <si>
    <t>0110D010BN3HCV</t>
  </si>
  <si>
    <t>932624Q</t>
  </si>
  <si>
    <t>933136Q</t>
  </si>
  <si>
    <t>943818Q</t>
  </si>
  <si>
    <t>937064Q</t>
  </si>
  <si>
    <t>932691Q</t>
  </si>
  <si>
    <t>943643Q</t>
  </si>
  <si>
    <t>938359Q</t>
  </si>
  <si>
    <t>Z371M60NA</t>
  </si>
  <si>
    <t>CATERPILLAR</t>
  </si>
  <si>
    <t>0075D010BN3HC</t>
  </si>
  <si>
    <t>PR4468</t>
  </si>
  <si>
    <t>04PI310510VG16EO</t>
  </si>
  <si>
    <t>04PI313010VG16EO</t>
  </si>
  <si>
    <t>038568741639</t>
  </si>
  <si>
    <t>10038568741636</t>
  </si>
  <si>
    <t>038568741776</t>
  </si>
  <si>
    <t>10038568741773</t>
  </si>
  <si>
    <t>038568741752</t>
  </si>
  <si>
    <t>10038568741759</t>
  </si>
  <si>
    <t>038568741738</t>
  </si>
  <si>
    <t>10038568741735</t>
  </si>
  <si>
    <t>038568741745</t>
  </si>
  <si>
    <t>10038568741742</t>
  </si>
  <si>
    <t>038568741851</t>
  </si>
  <si>
    <t>10038568741858</t>
  </si>
  <si>
    <t>038568741837</t>
  </si>
  <si>
    <t>10038568741834</t>
  </si>
  <si>
    <t>038568741820</t>
  </si>
  <si>
    <t>10038568741827</t>
  </si>
  <si>
    <t>038568741844 </t>
  </si>
  <si>
    <t>10038568741841</t>
  </si>
  <si>
    <t>038568741899</t>
  </si>
  <si>
    <t>10038568741896</t>
  </si>
  <si>
    <t>3I1717</t>
  </si>
  <si>
    <t>HP170L512MV</t>
  </si>
  <si>
    <t>30P0EAM122F1</t>
  </si>
  <si>
    <t>U428</t>
  </si>
  <si>
    <t>HC2256FKS6Z</t>
  </si>
  <si>
    <t>G01301</t>
  </si>
  <si>
    <t>G01301Q</t>
  </si>
  <si>
    <t>SANDVIK</t>
  </si>
  <si>
    <t>64112936</t>
  </si>
  <si>
    <t>SEPARATION TECHNOLOGIES</t>
  </si>
  <si>
    <t>ST7736</t>
  </si>
  <si>
    <t>V30PV1C10</t>
  </si>
  <si>
    <t xml:space="preserve">P170068 </t>
  </si>
  <si>
    <t>HP170L1025MV</t>
  </si>
  <si>
    <t>30P0EAM202F2</t>
  </si>
  <si>
    <t>30P0EAM252F2</t>
  </si>
  <si>
    <t>U485</t>
  </si>
  <si>
    <t>HC2256FKT10Z</t>
  </si>
  <si>
    <t>HC2256FKT10H</t>
  </si>
  <si>
    <t>G01942</t>
  </si>
  <si>
    <t>G01942Q</t>
  </si>
  <si>
    <t>V30PV2C20</t>
  </si>
  <si>
    <t>P170073</t>
  </si>
  <si>
    <t>CRH150FC1</t>
  </si>
  <si>
    <t>RH150FC1</t>
  </si>
  <si>
    <t>RUM166G06B</t>
  </si>
  <si>
    <t>ERD51NFB</t>
  </si>
  <si>
    <t>HPCU36MB</t>
  </si>
  <si>
    <t>DT0140D14UM</t>
  </si>
  <si>
    <t>FINN FILTER</t>
  </si>
  <si>
    <t>REXROTH</t>
  </si>
  <si>
    <t>HP455L912MV</t>
  </si>
  <si>
    <t>HC2252FKS10Z</t>
  </si>
  <si>
    <t>932368</t>
  </si>
  <si>
    <t>VRF2V1C10</t>
  </si>
  <si>
    <t>P320EAH124F4</t>
  </si>
  <si>
    <t>P320EAH124N4</t>
  </si>
  <si>
    <t>HP3202A10HA</t>
  </si>
  <si>
    <t>U4686</t>
  </si>
  <si>
    <t>CHP622F10YN</t>
  </si>
  <si>
    <t>CHP622GYN</t>
  </si>
  <si>
    <t>CCH32022D1</t>
  </si>
  <si>
    <t>CH3202FD21</t>
  </si>
  <si>
    <t>WGH9339</t>
  </si>
  <si>
    <t>P171744</t>
  </si>
  <si>
    <t>HEK8540227ASFG010LCB</t>
  </si>
  <si>
    <t>HHC01922</t>
  </si>
  <si>
    <t>P320EAM122F4</t>
  </si>
  <si>
    <t>P320EAM122N4</t>
  </si>
  <si>
    <t>HP3202A10NA</t>
  </si>
  <si>
    <t>U4797</t>
  </si>
  <si>
    <t>CHP622F10XN</t>
  </si>
  <si>
    <t>CHP622GXN</t>
  </si>
  <si>
    <t>ST1822</t>
  </si>
  <si>
    <t>CCH3202FD1</t>
  </si>
  <si>
    <t>CH3202FD11</t>
  </si>
  <si>
    <t>P171706</t>
  </si>
  <si>
    <t>P037EAM753F1</t>
  </si>
  <si>
    <t>P037EAM753N1</t>
  </si>
  <si>
    <t>HP0371M60NA</t>
  </si>
  <si>
    <t>CPM37CN</t>
  </si>
  <si>
    <t>CDM101MS1</t>
  </si>
  <si>
    <t>DM101MS1</t>
  </si>
  <si>
    <t>SME015S60B</t>
  </si>
  <si>
    <t>P564860</t>
  </si>
  <si>
    <t>1262050</t>
  </si>
  <si>
    <t>0075D010BNHC</t>
  </si>
  <si>
    <t>0075D010BNHC2</t>
  </si>
  <si>
    <t>01262050</t>
  </si>
  <si>
    <t>2070802</t>
  </si>
  <si>
    <t>02070802</t>
  </si>
  <si>
    <t>0075D010BN4HC</t>
  </si>
  <si>
    <t>MANN &amp; HUMMEL</t>
  </si>
  <si>
    <t>HD6132</t>
  </si>
  <si>
    <t>HY13461</t>
  </si>
  <si>
    <t>H075D10N</t>
  </si>
  <si>
    <t>DT0075D14UM</t>
  </si>
  <si>
    <t>ARGO</t>
  </si>
  <si>
    <t>V2121736</t>
  </si>
  <si>
    <t>PT8939-MPG</t>
  </si>
  <si>
    <t>HF35271</t>
  </si>
  <si>
    <t>7618260</t>
  </si>
  <si>
    <t>HY10203</t>
  </si>
  <si>
    <t>RD070E10B</t>
  </si>
  <si>
    <t>WGH1736</t>
  </si>
  <si>
    <t>PT8952MPG</t>
  </si>
  <si>
    <t>EPPENSTEINER</t>
  </si>
  <si>
    <t>183105H10SLE000P</t>
  </si>
  <si>
    <t>183105H10XLE000P</t>
  </si>
  <si>
    <t>1269142</t>
  </si>
  <si>
    <t>2050D10BN</t>
  </si>
  <si>
    <t>01269142</t>
  </si>
  <si>
    <t>HP150L410M</t>
  </si>
  <si>
    <t>300817</t>
  </si>
  <si>
    <t>PI3105SM10</t>
  </si>
  <si>
    <t>PI3105SMX10</t>
  </si>
  <si>
    <t>PG15EAM122A1</t>
  </si>
  <si>
    <t>PI3105PS10</t>
  </si>
  <si>
    <t>U4209</t>
  </si>
  <si>
    <t>G02831</t>
  </si>
  <si>
    <t>PR2831</t>
  </si>
  <si>
    <t>PTI/TEXTRON</t>
  </si>
  <si>
    <t>PG015KH</t>
  </si>
  <si>
    <t>183105H10XLE000M</t>
  </si>
  <si>
    <t>SBFDMD4Z10B</t>
  </si>
  <si>
    <t>ST1405</t>
  </si>
  <si>
    <t>SL014E10B</t>
  </si>
  <si>
    <t>WGH9860</t>
  </si>
  <si>
    <t>PT9297-MPG</t>
  </si>
  <si>
    <t>P174296</t>
  </si>
  <si>
    <t>183130H10SLE000P</t>
  </si>
  <si>
    <t>183130H10XLE000P</t>
  </si>
  <si>
    <t>FC5013F010BS</t>
  </si>
  <si>
    <t>FFKPVL1501310ABS</t>
  </si>
  <si>
    <t>1268885</t>
  </si>
  <si>
    <t>2300D10BN</t>
  </si>
  <si>
    <t>01268885</t>
  </si>
  <si>
    <t>HP800L1010M</t>
  </si>
  <si>
    <t>HHC30152</t>
  </si>
  <si>
    <t>300819</t>
  </si>
  <si>
    <t>PI3130SM10</t>
  </si>
  <si>
    <t>PI3130SMX10</t>
  </si>
  <si>
    <t>PG80EAM122A1</t>
  </si>
  <si>
    <t>PI3130PS10</t>
  </si>
  <si>
    <t>U4821</t>
  </si>
  <si>
    <t>HC2235FKS10</t>
  </si>
  <si>
    <t>G02863</t>
  </si>
  <si>
    <t>PR2863</t>
  </si>
  <si>
    <t>PG080KH</t>
  </si>
  <si>
    <t>183130H10XLE000M</t>
  </si>
  <si>
    <t>R900724794</t>
  </si>
  <si>
    <t>HY15028</t>
  </si>
  <si>
    <t>ST1409</t>
  </si>
  <si>
    <t>SL090E10B</t>
  </si>
  <si>
    <t>OE Ref Mfg #28</t>
  </si>
  <si>
    <t>WGH9961</t>
  </si>
  <si>
    <t>BE110P12AV</t>
  </si>
  <si>
    <t>84872</t>
  </si>
  <si>
    <t>2067895</t>
  </si>
  <si>
    <t>1263302</t>
  </si>
  <si>
    <t>01263302</t>
  </si>
  <si>
    <t>02067895</t>
  </si>
  <si>
    <t>0110D010BN4HCV</t>
  </si>
  <si>
    <t>HP06DNL712MV</t>
  </si>
  <si>
    <t>0110EAM122F1</t>
  </si>
  <si>
    <t>7872</t>
  </si>
  <si>
    <t>QH110DA12V</t>
  </si>
  <si>
    <t>R900618258</t>
  </si>
  <si>
    <t>R900229751</t>
  </si>
  <si>
    <t>SBF0110DS7V</t>
  </si>
  <si>
    <t>SBF0110DZ10V</t>
  </si>
  <si>
    <t>HY13042V</t>
  </si>
  <si>
    <t>TRIBOGUARD</t>
  </si>
  <si>
    <t>110D010NV</t>
  </si>
  <si>
    <t>57872</t>
  </si>
  <si>
    <t>2015 INDUSTRIAL HYDRAULIC NEW PRODUCTS</t>
  </si>
  <si>
    <t>LH11037V</t>
  </si>
  <si>
    <t>LH4859V</t>
  </si>
  <si>
    <t>LH11002V</t>
  </si>
  <si>
    <t>LH11027</t>
  </si>
  <si>
    <t>LH9304V</t>
  </si>
  <si>
    <t>LH6899V</t>
  </si>
  <si>
    <t>LH9403V</t>
  </si>
  <si>
    <t>LH11025</t>
  </si>
  <si>
    <t>LH6979V</t>
  </si>
  <si>
    <t>LH11038V</t>
  </si>
  <si>
    <t>LH3035V</t>
  </si>
  <si>
    <t>LH11021V</t>
  </si>
  <si>
    <t>LH6988V</t>
  </si>
  <si>
    <t>LH11011V</t>
  </si>
  <si>
    <t>LH9039</t>
  </si>
  <si>
    <t>LH9359V</t>
  </si>
  <si>
    <t>LH9681V</t>
  </si>
  <si>
    <t>LH3042V</t>
  </si>
  <si>
    <t>LH9558</t>
  </si>
  <si>
    <t>LH11023V</t>
  </si>
  <si>
    <t>LH9267</t>
  </si>
  <si>
    <t>LH9191</t>
  </si>
  <si>
    <t>LH3029V</t>
  </si>
  <si>
    <t>LH9390V</t>
  </si>
  <si>
    <t>LH7084</t>
  </si>
  <si>
    <t>V3082303</t>
  </si>
  <si>
    <t>020165R10VG30HCSP</t>
  </si>
  <si>
    <t>Various HD Mobile &amp; Industrial (See OE Cross Reference)</t>
  </si>
  <si>
    <t>P564859</t>
  </si>
  <si>
    <t>2060486</t>
  </si>
  <si>
    <t>0165R010BN3HC</t>
  </si>
  <si>
    <t>02060486</t>
  </si>
  <si>
    <t>0165R010BN4HC</t>
  </si>
  <si>
    <t>HP165RNL912MSB</t>
  </si>
  <si>
    <t>HHC30091</t>
  </si>
  <si>
    <t>320121</t>
  </si>
  <si>
    <t>0165EAR122N1</t>
  </si>
  <si>
    <t>HD419</t>
  </si>
  <si>
    <t>HY13194</t>
  </si>
  <si>
    <t>1263523</t>
  </si>
  <si>
    <t>01263523</t>
  </si>
  <si>
    <t>2067838</t>
  </si>
  <si>
    <t>02067838</t>
  </si>
  <si>
    <t>0165R010BN3HCV</t>
  </si>
  <si>
    <t>0165R010BN4HCV</t>
  </si>
  <si>
    <t>0165EAR122F1</t>
  </si>
  <si>
    <t>938275Q</t>
  </si>
  <si>
    <t>HY13194V</t>
  </si>
  <si>
    <t>HC6500FDS16H</t>
  </si>
  <si>
    <t>P560405</t>
  </si>
  <si>
    <t>FC1352F010BS</t>
  </si>
  <si>
    <t>FFPAVL11135B10ABS</t>
  </si>
  <si>
    <t>H650016010BN</t>
  </si>
  <si>
    <t>2060896</t>
  </si>
  <si>
    <t>11516R12BN</t>
  </si>
  <si>
    <t>02060896</t>
  </si>
  <si>
    <t>HP65L1612MB</t>
  </si>
  <si>
    <t>6500EAL122N2</t>
  </si>
  <si>
    <t>HC6500FKS16H</t>
  </si>
  <si>
    <t>HC6500FUS16H</t>
  </si>
  <si>
    <t>R650H1612A</t>
  </si>
  <si>
    <t>PR4349</t>
  </si>
  <si>
    <t>2650L12B16</t>
  </si>
  <si>
    <t>3650DGHB16</t>
  </si>
  <si>
    <t>V2651B5C10</t>
  </si>
  <si>
    <t>HP65L1612MV</t>
  </si>
  <si>
    <t>6500EAL122F2</t>
  </si>
  <si>
    <t>04PI423025VGHREO</t>
  </si>
  <si>
    <t>P560715</t>
  </si>
  <si>
    <t>184230H20SLF000P</t>
  </si>
  <si>
    <t>184230H20XLF000P</t>
  </si>
  <si>
    <t>1269244</t>
  </si>
  <si>
    <t>2300D25BH</t>
  </si>
  <si>
    <t>01269244</t>
  </si>
  <si>
    <t>HP801L1025M</t>
  </si>
  <si>
    <t>300823</t>
  </si>
  <si>
    <t>PI4230SMVST25</t>
  </si>
  <si>
    <t>PI4230SMXVST25</t>
  </si>
  <si>
    <t>PG80EAH204A1</t>
  </si>
  <si>
    <t>HC2236FDT10</t>
  </si>
  <si>
    <t>935246</t>
  </si>
  <si>
    <t>G02867</t>
  </si>
  <si>
    <t>PR2867</t>
  </si>
  <si>
    <t>PG080JU</t>
  </si>
  <si>
    <t>184230H20XLF000M</t>
  </si>
  <si>
    <t>SL090F20B</t>
  </si>
  <si>
    <t>WGH9966</t>
  </si>
  <si>
    <t>0075D005BN3HC</t>
  </si>
  <si>
    <t>PT9304-MPG</t>
  </si>
  <si>
    <t>HF35294</t>
  </si>
  <si>
    <t>0075D005BNHC</t>
  </si>
  <si>
    <t>0075D005BNHC2</t>
  </si>
  <si>
    <t>01268256</t>
  </si>
  <si>
    <t>0075D005BN4HC</t>
  </si>
  <si>
    <t>HY13515</t>
  </si>
  <si>
    <t>H075D05N</t>
  </si>
  <si>
    <t>WGHH75005DB</t>
  </si>
  <si>
    <t>DT0075D8UM</t>
  </si>
  <si>
    <t>020660R10VG30HCSP</t>
  </si>
  <si>
    <t>PT8981-MPG</t>
  </si>
  <si>
    <t>57775</t>
  </si>
  <si>
    <t>HD1288</t>
  </si>
  <si>
    <t>OE Ref Mfg #29</t>
  </si>
  <si>
    <t>OE Ref Mfg #30</t>
  </si>
  <si>
    <t>OE Ref Mfg #31</t>
  </si>
  <si>
    <t>OE Ref Mfg #32</t>
  </si>
  <si>
    <t>OE Ref Mfg #33</t>
  </si>
  <si>
    <t>OE Ref Mfg #34</t>
  </si>
  <si>
    <t>OE Ref Mfg #35</t>
  </si>
  <si>
    <t>OE Ref Mfg #36</t>
  </si>
  <si>
    <t>OE Ref Mfg #37</t>
  </si>
  <si>
    <t>WESTERN FILTER</t>
  </si>
  <si>
    <t>OE Ref Mfg #38</t>
  </si>
  <si>
    <t>OE Ref Mfg #39</t>
  </si>
  <si>
    <t>OE Ref Mfg #40</t>
  </si>
  <si>
    <t>OE Ref Mfg #41</t>
  </si>
  <si>
    <t>3I1828</t>
  </si>
  <si>
    <t>HR66002</t>
  </si>
  <si>
    <t>P170619</t>
  </si>
  <si>
    <t>10660LAH10SL0006P</t>
  </si>
  <si>
    <t>10660LAH10SL0006PX</t>
  </si>
  <si>
    <t>E30TR660H10LLLA</t>
  </si>
  <si>
    <t>10660LAH10XL0006P</t>
  </si>
  <si>
    <t>2059105</t>
  </si>
  <si>
    <t>0660R010BN3HC</t>
  </si>
  <si>
    <t>0660R010BNHC</t>
  </si>
  <si>
    <t>0660R010BNHC2</t>
  </si>
  <si>
    <t>1263017</t>
  </si>
  <si>
    <t>01263017</t>
  </si>
  <si>
    <t>02059105</t>
  </si>
  <si>
    <t>0660R010BN4HC</t>
  </si>
  <si>
    <t>HP66RNL1412MB</t>
  </si>
  <si>
    <t>307620</t>
  </si>
  <si>
    <t>0660EAR122N1</t>
  </si>
  <si>
    <t>U657</t>
  </si>
  <si>
    <t>HC2285FKS12H</t>
  </si>
  <si>
    <t>HC2286FKS12H50</t>
  </si>
  <si>
    <t>G03326</t>
  </si>
  <si>
    <t>PR3326</t>
  </si>
  <si>
    <t>QH660RA12B</t>
  </si>
  <si>
    <t>ABZFER0450101XMA</t>
  </si>
  <si>
    <t>R900229749</t>
  </si>
  <si>
    <t>10660LAH10XL0006M</t>
  </si>
  <si>
    <t>HY13238</t>
  </si>
  <si>
    <t>H660R10N</t>
  </si>
  <si>
    <t>RE160G10B</t>
  </si>
  <si>
    <t>V0662RB2C10</t>
  </si>
  <si>
    <t>ER662B2C10</t>
  </si>
  <si>
    <t>WGHH66010RB</t>
  </si>
  <si>
    <t>2067421</t>
  </si>
  <si>
    <t>02067421</t>
  </si>
  <si>
    <t>0660R010BN3HCV</t>
  </si>
  <si>
    <t>0660R010BN4HCV</t>
  </si>
  <si>
    <t>0660EAR122F1</t>
  </si>
  <si>
    <t>938291Q</t>
  </si>
  <si>
    <t>QH660RA12V</t>
  </si>
  <si>
    <t>WGHH85010RB</t>
  </si>
  <si>
    <t>PT9403-MPG</t>
  </si>
  <si>
    <t>04PI421525VGHREO</t>
  </si>
  <si>
    <t>P560711</t>
  </si>
  <si>
    <t>184215H20SLF000P</t>
  </si>
  <si>
    <t>184215H20XLF000P</t>
  </si>
  <si>
    <t>1269240</t>
  </si>
  <si>
    <t>2150D25BH</t>
  </si>
  <si>
    <t>01269240</t>
  </si>
  <si>
    <t>HP501L525M</t>
  </si>
  <si>
    <t>301967</t>
  </si>
  <si>
    <t>PI4215SMVST25</t>
  </si>
  <si>
    <t>PI4215SMXVST25</t>
  </si>
  <si>
    <t>PG50EAH204A1</t>
  </si>
  <si>
    <t>HC2236FDT6</t>
  </si>
  <si>
    <t>935240</t>
  </si>
  <si>
    <t>G02859</t>
  </si>
  <si>
    <t>PR2859</t>
  </si>
  <si>
    <t>PG050JU</t>
  </si>
  <si>
    <t>184215H20XLF000M</t>
  </si>
  <si>
    <t>SL045F20B</t>
  </si>
  <si>
    <t>020240R10VG30HCSP</t>
  </si>
  <si>
    <t>57656</t>
  </si>
  <si>
    <t>3I1830</t>
  </si>
  <si>
    <t>HR24002</t>
  </si>
  <si>
    <t>P170617</t>
  </si>
  <si>
    <t>10240LAH10SL0006P</t>
  </si>
  <si>
    <t>10240LAH10SL0006PX</t>
  </si>
  <si>
    <t>E30TR240H10LLLA</t>
  </si>
  <si>
    <t>10240LAH10XL0006P</t>
  </si>
  <si>
    <t>2059102</t>
  </si>
  <si>
    <t>0240R010BN3HC</t>
  </si>
  <si>
    <t>0240R010BNHC</t>
  </si>
  <si>
    <t>0240R010BNHC2</t>
  </si>
  <si>
    <t>02059102</t>
  </si>
  <si>
    <t>0240R010BN4HC</t>
  </si>
  <si>
    <t>HP16RNL812MB</t>
  </si>
  <si>
    <t>310593</t>
  </si>
  <si>
    <t>0240EAR122N1</t>
  </si>
  <si>
    <t>U637</t>
  </si>
  <si>
    <t>HC2218FKS6H</t>
  </si>
  <si>
    <t>HC2226FKS6H50</t>
  </si>
  <si>
    <t>G03292</t>
  </si>
  <si>
    <t>PR3292</t>
  </si>
  <si>
    <t>QH240RA12B</t>
  </si>
  <si>
    <t>ABZFER0140101XMA</t>
  </si>
  <si>
    <t>R900229747</t>
  </si>
  <si>
    <t>10240LAH10XL0006M</t>
  </si>
  <si>
    <t>H240R10N</t>
  </si>
  <si>
    <t>RE070G10B</t>
  </si>
  <si>
    <t>V0242RB2C10</t>
  </si>
  <si>
    <t>ER242B2C10</t>
  </si>
  <si>
    <t>2066367</t>
  </si>
  <si>
    <t>02066367</t>
  </si>
  <si>
    <t>0240R010BN3HCV</t>
  </si>
  <si>
    <t>1262981</t>
  </si>
  <si>
    <t>01262981</t>
  </si>
  <si>
    <t>02066748</t>
  </si>
  <si>
    <t>2066748</t>
  </si>
  <si>
    <t>0240R010BN4HCV</t>
  </si>
  <si>
    <t>0240EAR122F1</t>
  </si>
  <si>
    <t>938279Q</t>
  </si>
  <si>
    <t>QH240RA12V</t>
  </si>
  <si>
    <t>170P110A</t>
  </si>
  <si>
    <t>HF30668</t>
  </si>
  <si>
    <t>TAMROCK</t>
  </si>
  <si>
    <t>P173035</t>
  </si>
  <si>
    <t>H370Z1003BN</t>
  </si>
  <si>
    <t>2062360</t>
  </si>
  <si>
    <t>60304D03BN</t>
  </si>
  <si>
    <t>02062360</t>
  </si>
  <si>
    <t>HP37L43MB</t>
  </si>
  <si>
    <t>MP10500</t>
  </si>
  <si>
    <t>330X101</t>
  </si>
  <si>
    <t>370L120A</t>
  </si>
  <si>
    <t>370L1FFA</t>
  </si>
  <si>
    <t>370Z1FFA</t>
  </si>
  <si>
    <t>830X101</t>
  </si>
  <si>
    <t>G03383</t>
  </si>
  <si>
    <t>PR3383</t>
  </si>
  <si>
    <t>F370A031</t>
  </si>
  <si>
    <t>V0372B1C03</t>
  </si>
  <si>
    <t>370Z120A</t>
  </si>
  <si>
    <t>P560706</t>
  </si>
  <si>
    <t>FC5008F025BS</t>
  </si>
  <si>
    <t>FFKPVL1500825ABS</t>
  </si>
  <si>
    <t>2062213</t>
  </si>
  <si>
    <t>60103D20BN</t>
  </si>
  <si>
    <t>02062213</t>
  </si>
  <si>
    <t>P170EAL252N1</t>
  </si>
  <si>
    <t>P170EAL202N1</t>
  </si>
  <si>
    <t>F170DN2025</t>
  </si>
  <si>
    <t>U710</t>
  </si>
  <si>
    <t>170L110A</t>
  </si>
  <si>
    <t>170L123A</t>
  </si>
  <si>
    <t>170Z110A</t>
  </si>
  <si>
    <t>170Z123A</t>
  </si>
  <si>
    <t>G03363</t>
  </si>
  <si>
    <t>G03376</t>
  </si>
  <si>
    <t>PR3363</t>
  </si>
  <si>
    <t>PR3376</t>
  </si>
  <si>
    <t>4004031</t>
  </si>
  <si>
    <t>HY9712</t>
  </si>
  <si>
    <t>F170A251</t>
  </si>
  <si>
    <t>SA020E10B</t>
  </si>
  <si>
    <t>04004031</t>
  </si>
  <si>
    <t>P567008</t>
  </si>
  <si>
    <t>FLEETGUARD</t>
  </si>
  <si>
    <t>020330R10VG30HCSP</t>
  </si>
  <si>
    <t>3I1829</t>
  </si>
  <si>
    <t>HR33002</t>
  </si>
  <si>
    <t>P170618</t>
  </si>
  <si>
    <t>10330LAH10SL0006P</t>
  </si>
  <si>
    <t>10330LAH10SL0006PX</t>
  </si>
  <si>
    <t>E30TR330H10LLLA</t>
  </si>
  <si>
    <t>10330LAH10XL0006P</t>
  </si>
  <si>
    <t>2055592</t>
  </si>
  <si>
    <t>0330R010BN3HC</t>
  </si>
  <si>
    <t>0330R010BNHC</t>
  </si>
  <si>
    <t>0330R010BNHC2</t>
  </si>
  <si>
    <t>1262993</t>
  </si>
  <si>
    <t>01262993</t>
  </si>
  <si>
    <t>02055592</t>
  </si>
  <si>
    <t>0330R010BN4HC</t>
  </si>
  <si>
    <t>HP33RNL812MB</t>
  </si>
  <si>
    <t>HHC30100</t>
  </si>
  <si>
    <t>HHC30122</t>
  </si>
  <si>
    <t>307302</t>
  </si>
  <si>
    <t>0330EAR122N1</t>
  </si>
  <si>
    <t>U647</t>
  </si>
  <si>
    <t>HC2238FKS6H</t>
  </si>
  <si>
    <t>HC2246FKS6H50</t>
  </si>
  <si>
    <t>G03309</t>
  </si>
  <si>
    <t>QH330RA12B</t>
  </si>
  <si>
    <t>10330LAH10XL0006M</t>
  </si>
  <si>
    <t>HY13215</t>
  </si>
  <si>
    <t>H330R10N</t>
  </si>
  <si>
    <t>RE090G10B</t>
  </si>
  <si>
    <t>V0332RB2C10</t>
  </si>
  <si>
    <t>ER332B2C10</t>
  </si>
  <si>
    <t>WGHH33010RB</t>
  </si>
  <si>
    <t>DT0330R14UM</t>
  </si>
  <si>
    <t>2066519</t>
  </si>
  <si>
    <t>02066519</t>
  </si>
  <si>
    <t>0330R010BN3HCV</t>
  </si>
  <si>
    <t>0330R010BN4HCV</t>
  </si>
  <si>
    <t>0330EAR122F1</t>
  </si>
  <si>
    <t>938283Q</t>
  </si>
  <si>
    <t>QH330RA12V</t>
  </si>
  <si>
    <t>RE090G10V</t>
  </si>
  <si>
    <t>57771</t>
  </si>
  <si>
    <t>020660R20VG30HCSP</t>
  </si>
  <si>
    <t>HR66003</t>
  </si>
  <si>
    <t>P173176</t>
  </si>
  <si>
    <t>10660LAH20SL0006P</t>
  </si>
  <si>
    <t>10660LAH20SL0006PX</t>
  </si>
  <si>
    <t>E30TR660H20LLLA</t>
  </si>
  <si>
    <t>10660LAH20XL0006P</t>
  </si>
  <si>
    <t>2059106</t>
  </si>
  <si>
    <t>0660R020BN3HC</t>
  </si>
  <si>
    <t>0660R020BNHC</t>
  </si>
  <si>
    <t>0660R020BNHC2</t>
  </si>
  <si>
    <t>1263018</t>
  </si>
  <si>
    <t>01263018</t>
  </si>
  <si>
    <t>02059106</t>
  </si>
  <si>
    <t>0660R020BN4HC</t>
  </si>
  <si>
    <t>HP66RNL1425MB</t>
  </si>
  <si>
    <t>HHC30093</t>
  </si>
  <si>
    <t>307621</t>
  </si>
  <si>
    <t>0660EAR202N1</t>
  </si>
  <si>
    <t>HD12882</t>
  </si>
  <si>
    <t>HC2285FKT12H</t>
  </si>
  <si>
    <t>HC2286FKT12H50</t>
  </si>
  <si>
    <t>G03327</t>
  </si>
  <si>
    <t>PR3327</t>
  </si>
  <si>
    <t>QH660RA25B</t>
  </si>
  <si>
    <t>10660LAH20XL0006M</t>
  </si>
  <si>
    <t>HY13240</t>
  </si>
  <si>
    <t>H660R20N</t>
  </si>
  <si>
    <t>RE160G20B</t>
  </si>
  <si>
    <t>ER662B2C20</t>
  </si>
  <si>
    <t>WGHH66020RB</t>
  </si>
  <si>
    <t>0660EAR202F1</t>
  </si>
  <si>
    <t>938292Q</t>
  </si>
  <si>
    <t>QH660RA25V</t>
  </si>
  <si>
    <t>57776</t>
  </si>
  <si>
    <t>HP1352A10NA</t>
  </si>
  <si>
    <t>3I2142</t>
  </si>
  <si>
    <t>45352</t>
  </si>
  <si>
    <t>P171738</t>
  </si>
  <si>
    <t>HEK8530223ASFG010LCB</t>
  </si>
  <si>
    <t>HHC01918</t>
  </si>
  <si>
    <t>CHP422F10XN</t>
  </si>
  <si>
    <t>CHP422GXN</t>
  </si>
  <si>
    <t>938347Q</t>
  </si>
  <si>
    <t>CCH1352FD1</t>
  </si>
  <si>
    <t>CH1352FD11</t>
  </si>
  <si>
    <t>SM362G10B</t>
  </si>
  <si>
    <t>WGH9266</t>
  </si>
  <si>
    <t>1202460</t>
  </si>
  <si>
    <t>P550826</t>
  </si>
  <si>
    <t>HF29039</t>
  </si>
  <si>
    <t>01202460</t>
  </si>
  <si>
    <t>RE135G10B</t>
  </si>
  <si>
    <t>020500R10VG30HCSP</t>
  </si>
  <si>
    <t>PT9359-MPG</t>
  </si>
  <si>
    <t>HR50002</t>
  </si>
  <si>
    <t>P173173</t>
  </si>
  <si>
    <t>10500LAH10SL0006P</t>
  </si>
  <si>
    <t>10500LAH10SL0006PX</t>
  </si>
  <si>
    <t>E30TR500H10LLLA</t>
  </si>
  <si>
    <t>10500LAH10XL0006P</t>
  </si>
  <si>
    <t>2066202</t>
  </si>
  <si>
    <t>0500R010BN3HC</t>
  </si>
  <si>
    <t>0500R010BNHC</t>
  </si>
  <si>
    <t>0500R010BNHC2</t>
  </si>
  <si>
    <t>02066202</t>
  </si>
  <si>
    <t>0500R010BN4HC</t>
  </si>
  <si>
    <t>HP33RNL1012MB</t>
  </si>
  <si>
    <t>307215</t>
  </si>
  <si>
    <t>0500EAR122N1</t>
  </si>
  <si>
    <t>U663</t>
  </si>
  <si>
    <t>HC2238FKS10H</t>
  </si>
  <si>
    <t>HC2246FKS10H50</t>
  </si>
  <si>
    <t>934568</t>
  </si>
  <si>
    <t>QH500RA12B</t>
  </si>
  <si>
    <t>10500LAH10XL0006M</t>
  </si>
  <si>
    <t>HY13229</t>
  </si>
  <si>
    <t>H500R10N</t>
  </si>
  <si>
    <t>RE130G10B</t>
  </si>
  <si>
    <t>0500EAR122F1</t>
  </si>
  <si>
    <t>938287Q</t>
  </si>
  <si>
    <t>QH500RA12V</t>
  </si>
  <si>
    <t>270Z110A</t>
  </si>
  <si>
    <t>PT681</t>
  </si>
  <si>
    <t>3I1957</t>
  </si>
  <si>
    <t>40753</t>
  </si>
  <si>
    <t>FC5009F025BS</t>
  </si>
  <si>
    <t>FFKPVL1500925ABS</t>
  </si>
  <si>
    <t>HF6211</t>
  </si>
  <si>
    <t>HF30714</t>
  </si>
  <si>
    <t>H270Z1020BN</t>
  </si>
  <si>
    <t>2062356</t>
  </si>
  <si>
    <t>60204D20BN</t>
  </si>
  <si>
    <t>02062356</t>
  </si>
  <si>
    <t>HP27L425MB</t>
  </si>
  <si>
    <t>HHC30053</t>
  </si>
  <si>
    <t>T3577DN2025</t>
  </si>
  <si>
    <t>MP10303</t>
  </si>
  <si>
    <t>U6614</t>
  </si>
  <si>
    <t>U722</t>
  </si>
  <si>
    <t>270L110A</t>
  </si>
  <si>
    <t>270L123A</t>
  </si>
  <si>
    <t>270P110</t>
  </si>
  <si>
    <t>270Z123A</t>
  </si>
  <si>
    <t>920P125</t>
  </si>
  <si>
    <t>920P135</t>
  </si>
  <si>
    <t>970P110</t>
  </si>
  <si>
    <t>G03365</t>
  </si>
  <si>
    <t>G03379</t>
  </si>
  <si>
    <t>PR3365</t>
  </si>
  <si>
    <t>PR3379</t>
  </si>
  <si>
    <t>F270A251</t>
  </si>
  <si>
    <t>SA040E10B</t>
  </si>
  <si>
    <t>P567016</t>
  </si>
  <si>
    <t>57631</t>
  </si>
  <si>
    <t>370L223A</t>
  </si>
  <si>
    <t>PT676</t>
  </si>
  <si>
    <t>P567028</t>
  </si>
  <si>
    <t>40553</t>
  </si>
  <si>
    <t>P173042</t>
  </si>
  <si>
    <t>FC5032F025BS</t>
  </si>
  <si>
    <t>FFKPVL15011B25ABS</t>
  </si>
  <si>
    <t>HF30724</t>
  </si>
  <si>
    <t>H370Z2020BN</t>
  </si>
  <si>
    <t>2062367</t>
  </si>
  <si>
    <t>60308D20BN</t>
  </si>
  <si>
    <t>02062367</t>
  </si>
  <si>
    <t>HP37L825MB</t>
  </si>
  <si>
    <t>P370EAL252N2</t>
  </si>
  <si>
    <t>T3702DN2025</t>
  </si>
  <si>
    <t>MP10507</t>
  </si>
  <si>
    <t>U6079</t>
  </si>
  <si>
    <t>U734</t>
  </si>
  <si>
    <t>370L210A</t>
  </si>
  <si>
    <t>370P210</t>
  </si>
  <si>
    <t>370Z210A</t>
  </si>
  <si>
    <t>820P225</t>
  </si>
  <si>
    <t>820P235</t>
  </si>
  <si>
    <t>870P210</t>
  </si>
  <si>
    <t>G03371</t>
  </si>
  <si>
    <t>G03388</t>
  </si>
  <si>
    <t>PR3371</t>
  </si>
  <si>
    <t>PR3388</t>
  </si>
  <si>
    <t>F370A252</t>
  </si>
  <si>
    <t>SA080E10B</t>
  </si>
  <si>
    <t>WGAZ3721</t>
  </si>
  <si>
    <t>370Z223A</t>
  </si>
  <si>
    <t>370Z223H</t>
  </si>
  <si>
    <t>924793</t>
  </si>
  <si>
    <t>3I1540</t>
  </si>
  <si>
    <t>P169558</t>
  </si>
  <si>
    <t>HF7779</t>
  </si>
  <si>
    <t>HF7782</t>
  </si>
  <si>
    <t>H2MOD020P</t>
  </si>
  <si>
    <t>2064904</t>
  </si>
  <si>
    <t>40118D20P</t>
  </si>
  <si>
    <t>02064904</t>
  </si>
  <si>
    <t>CF20EAL201N2</t>
  </si>
  <si>
    <t>G00980</t>
  </si>
  <si>
    <t>ST7782</t>
  </si>
  <si>
    <t>0055D010BN3HC</t>
  </si>
  <si>
    <t>0055D010BNHC</t>
  </si>
  <si>
    <t>0055D010BNHC2</t>
  </si>
  <si>
    <t>01262048</t>
  </si>
  <si>
    <t>0055D010BN4HC</t>
  </si>
  <si>
    <t>H0055DN2010</t>
  </si>
  <si>
    <t>1275452</t>
  </si>
  <si>
    <t>H0055DN2010FPM</t>
  </si>
  <si>
    <t>PI1008MIC25</t>
  </si>
  <si>
    <t>PT9267</t>
  </si>
  <si>
    <t>181008P25E000P</t>
  </si>
  <si>
    <t>PG25EAM201A1</t>
  </si>
  <si>
    <t>G02837</t>
  </si>
  <si>
    <t>PR2837</t>
  </si>
  <si>
    <t>PG025DH</t>
  </si>
  <si>
    <t>181008P25E000M</t>
  </si>
  <si>
    <t>ST1448</t>
  </si>
  <si>
    <t>SL020D20B</t>
  </si>
  <si>
    <t>WGH9877</t>
  </si>
  <si>
    <t>PT9191</t>
  </si>
  <si>
    <t>MR6304P10A</t>
  </si>
  <si>
    <t>CRS4901</t>
  </si>
  <si>
    <t>P172466</t>
  </si>
  <si>
    <t>HF6311</t>
  </si>
  <si>
    <t>HHC01530</t>
  </si>
  <si>
    <t>HEK0840480ASSP010</t>
  </si>
  <si>
    <t>TX40EAL101N5</t>
  </si>
  <si>
    <t>TXX8C10</t>
  </si>
  <si>
    <t>PR4419</t>
  </si>
  <si>
    <t>MB8C</t>
  </si>
  <si>
    <t>TXX8C10B</t>
  </si>
  <si>
    <t>937729</t>
  </si>
  <si>
    <t>ST6311</t>
  </si>
  <si>
    <t>RC340CD1</t>
  </si>
  <si>
    <t>CRC340CD1</t>
  </si>
  <si>
    <t>ERF34NCC</t>
  </si>
  <si>
    <t>FT6304P10A</t>
  </si>
  <si>
    <t>ER171B5P10</t>
  </si>
  <si>
    <t>270Z122A</t>
  </si>
  <si>
    <t>PT8984-MPG</t>
  </si>
  <si>
    <t>HF30192</t>
  </si>
  <si>
    <t>40752</t>
  </si>
  <si>
    <t>FC5009F010BS</t>
  </si>
  <si>
    <t>FFKPVL1500910ABS</t>
  </si>
  <si>
    <t>H270Z1010BN</t>
  </si>
  <si>
    <t>2062355</t>
  </si>
  <si>
    <t>60204D10BN</t>
  </si>
  <si>
    <t>02062355</t>
  </si>
  <si>
    <t>HP27L412MB</t>
  </si>
  <si>
    <t>T3377DN2010</t>
  </si>
  <si>
    <t>MP10302</t>
  </si>
  <si>
    <t>270L105A</t>
  </si>
  <si>
    <t>270L122A</t>
  </si>
  <si>
    <t>270P105</t>
  </si>
  <si>
    <t>270Z105A</t>
  </si>
  <si>
    <t>920P112</t>
  </si>
  <si>
    <t>970P105</t>
  </si>
  <si>
    <t>G03364</t>
  </si>
  <si>
    <t>G03378</t>
  </si>
  <si>
    <t>PR3364</t>
  </si>
  <si>
    <t>PR3378</t>
  </si>
  <si>
    <t>4004091</t>
  </si>
  <si>
    <t>HY24046</t>
  </si>
  <si>
    <t>F270A121</t>
  </si>
  <si>
    <t>V0272B1C10</t>
  </si>
  <si>
    <t>WGAZ2715</t>
  </si>
  <si>
    <t>P567015</t>
  </si>
  <si>
    <t>020330R6VG30HCSP</t>
  </si>
  <si>
    <t>PT9390-MPG</t>
  </si>
  <si>
    <t>P173169</t>
  </si>
  <si>
    <t>10330LAH6SL0006P</t>
  </si>
  <si>
    <t>10330LAH6SL0006PX</t>
  </si>
  <si>
    <t>E30TR330H6LLLA</t>
  </si>
  <si>
    <t>10330LAH6XL0006P</t>
  </si>
  <si>
    <t>2055591</t>
  </si>
  <si>
    <t>0330R005BN3HC</t>
  </si>
  <si>
    <t>0330R005BNHC</t>
  </si>
  <si>
    <t>0330R005BNHC2</t>
  </si>
  <si>
    <t>02055591</t>
  </si>
  <si>
    <t>0330R005BN4HC</t>
  </si>
  <si>
    <t>0330R003BN4HC</t>
  </si>
  <si>
    <t>HP33RNL86MB</t>
  </si>
  <si>
    <t>307309</t>
  </si>
  <si>
    <t>0330EAR062N1</t>
  </si>
  <si>
    <t>HC2238FKN6H</t>
  </si>
  <si>
    <t>HC2246FKN6H50</t>
  </si>
  <si>
    <t>G03308</t>
  </si>
  <si>
    <t>PR3308</t>
  </si>
  <si>
    <t>QH330RA06B</t>
  </si>
  <si>
    <t>10330LAH6XL0006M</t>
  </si>
  <si>
    <t>H330R05N</t>
  </si>
  <si>
    <t>RE090G05B</t>
  </si>
  <si>
    <t>2066520</t>
  </si>
  <si>
    <t>02066520</t>
  </si>
  <si>
    <t>0330R005BN3HCV</t>
  </si>
  <si>
    <t>0330R005BN4HCV</t>
  </si>
  <si>
    <t>0330R003BN4HCV</t>
  </si>
  <si>
    <t>0330EAR062F1</t>
  </si>
  <si>
    <t>938282Q</t>
  </si>
  <si>
    <t>QH330RA06V</t>
  </si>
  <si>
    <t>57770</t>
  </si>
  <si>
    <t>04PI410525VG16EO</t>
  </si>
  <si>
    <t>184105H20SLE000P</t>
  </si>
  <si>
    <t>184105H20XLE000P</t>
  </si>
  <si>
    <t>1269143</t>
  </si>
  <si>
    <t>2050D25BN</t>
  </si>
  <si>
    <t>01269143</t>
  </si>
  <si>
    <t>HP150L425M</t>
  </si>
  <si>
    <t>301046</t>
  </si>
  <si>
    <t>PI4105SM25</t>
  </si>
  <si>
    <t>PI4105SMX25</t>
  </si>
  <si>
    <t>PG15EAM202A1</t>
  </si>
  <si>
    <t>935219</t>
  </si>
  <si>
    <t>G02832</t>
  </si>
  <si>
    <t>PR2832</t>
  </si>
  <si>
    <t>PG015JH</t>
  </si>
  <si>
    <t>184105H20XLE000M</t>
  </si>
  <si>
    <t>SBFDMD4Z25B</t>
  </si>
  <si>
    <t>ST1522</t>
  </si>
  <si>
    <t>SL014E20B</t>
  </si>
  <si>
    <t>038568741912</t>
  </si>
  <si>
    <t>10038568741919</t>
  </si>
  <si>
    <t>038568741929</t>
  </si>
  <si>
    <t>10038568741926</t>
  </si>
  <si>
    <t>038568741882</t>
  </si>
  <si>
    <t>10038568741889</t>
  </si>
  <si>
    <t>038568741905</t>
  </si>
  <si>
    <t>10038568741902</t>
  </si>
  <si>
    <t>038568741967</t>
  </si>
  <si>
    <t>10038568741964 </t>
  </si>
  <si>
    <t>038568741936</t>
  </si>
  <si>
    <t>10038568741933</t>
  </si>
  <si>
    <t>038568741974</t>
  </si>
  <si>
    <t>10038568741971</t>
  </si>
  <si>
    <t>038568741943</t>
  </si>
  <si>
    <t>10038568741940</t>
  </si>
  <si>
    <t>038568741950</t>
  </si>
  <si>
    <t>10038568741957</t>
  </si>
  <si>
    <t>10,83</t>
  </si>
  <si>
    <t>OE Ref Mfg #42</t>
  </si>
  <si>
    <t>OE Ref Mfg #43</t>
  </si>
  <si>
    <t>OE Ref Mfg #44</t>
  </si>
  <si>
    <t>OE Ref Mfg #45</t>
  </si>
  <si>
    <t>OE Ref Mfg #46</t>
  </si>
  <si>
    <t>OE Ref Mfg #47</t>
  </si>
  <si>
    <t>OE Ref Mfg #48</t>
  </si>
  <si>
    <t>OE Ref Mfg #49</t>
  </si>
  <si>
    <t>OE Ref Mfg #50</t>
  </si>
  <si>
    <t>OE Ref Mfg #51</t>
  </si>
  <si>
    <t>OE Ref Mfg #52</t>
  </si>
  <si>
    <t>OE Ref Mfg #53</t>
  </si>
  <si>
    <t>OE Ref Mfg #54</t>
  </si>
  <si>
    <t>OE Ref Mfg #55</t>
  </si>
  <si>
    <t>OE Ref Mfg #56</t>
  </si>
  <si>
    <t>OE Ref Mfg #57</t>
  </si>
  <si>
    <t>OE Ref Mfg #58</t>
  </si>
  <si>
    <t>OE Ref Mfg #59</t>
  </si>
  <si>
    <t>OE Ref Mfg #60</t>
  </si>
  <si>
    <t>OE Ref Mfg #61</t>
  </si>
  <si>
    <t>DT0110D14UM</t>
  </si>
  <si>
    <t>LH11009V</t>
  </si>
  <si>
    <t>MF1002P10NB</t>
  </si>
  <si>
    <t>1457431602</t>
  </si>
  <si>
    <t>CR1001</t>
  </si>
  <si>
    <t>P171533</t>
  </si>
  <si>
    <t>F10P10</t>
  </si>
  <si>
    <t>FC1018N010BS</t>
  </si>
  <si>
    <t>FFPA1101810</t>
  </si>
  <si>
    <t>HEK0220122ASSP010VVB</t>
  </si>
  <si>
    <t>HHC03577</t>
  </si>
  <si>
    <t>HEK0220122ASRP010VMB</t>
  </si>
  <si>
    <t>TIE16102</t>
  </si>
  <si>
    <t>R029EAR101N2</t>
  </si>
  <si>
    <t>70375621</t>
  </si>
  <si>
    <t>MP1002RN1010</t>
  </si>
  <si>
    <t>U7061</t>
  </si>
  <si>
    <t>CR100A</t>
  </si>
  <si>
    <t>CR112C10R</t>
  </si>
  <si>
    <t>5TB10</t>
  </si>
  <si>
    <t>RE25CD1</t>
  </si>
  <si>
    <t>TE40CD1</t>
  </si>
  <si>
    <t>CRE025CD1</t>
  </si>
  <si>
    <t>RTE25D10B</t>
  </si>
  <si>
    <t>RTE25D10BS2</t>
  </si>
  <si>
    <t>ERA32NCC</t>
  </si>
  <si>
    <t>WGH9517</t>
  </si>
  <si>
    <t>PT9237</t>
  </si>
  <si>
    <t>LH11034</t>
  </si>
  <si>
    <t>18LS3</t>
  </si>
  <si>
    <t>U7507</t>
  </si>
  <si>
    <t>18LZ5</t>
  </si>
  <si>
    <t>737392</t>
  </si>
  <si>
    <t>LH9310V</t>
  </si>
  <si>
    <t>HP0651A25NA</t>
  </si>
  <si>
    <t>CM23003</t>
  </si>
  <si>
    <t>P171715</t>
  </si>
  <si>
    <t>HEK8520080ASFG025LCB</t>
  </si>
  <si>
    <t>HHC01903</t>
  </si>
  <si>
    <t>1400EAM202F3</t>
  </si>
  <si>
    <t>1400EAM252F3</t>
  </si>
  <si>
    <t>1400EAM202N3</t>
  </si>
  <si>
    <t>1400EAM252N3</t>
  </si>
  <si>
    <t>U4269</t>
  </si>
  <si>
    <t>CHP281F25XN</t>
  </si>
  <si>
    <t>CHP281HXN</t>
  </si>
  <si>
    <t>938332Q</t>
  </si>
  <si>
    <t>HY18278</t>
  </si>
  <si>
    <t>CCH151FV1</t>
  </si>
  <si>
    <t>CH151FV11</t>
  </si>
  <si>
    <t>EPB11NFD</t>
  </si>
  <si>
    <t>WGH9193</t>
  </si>
  <si>
    <t>PT9310-MPG</t>
  </si>
  <si>
    <t>LH4100V</t>
  </si>
  <si>
    <t>HC6300FDN13Z</t>
  </si>
  <si>
    <t>166300TH6SLS000V</t>
  </si>
  <si>
    <t>166300TH6XLS000V</t>
  </si>
  <si>
    <t>HP63L136MV</t>
  </si>
  <si>
    <t>6300EAL062F2</t>
  </si>
  <si>
    <t>HC6300FKN13Z</t>
  </si>
  <si>
    <t>HC6300FUN13Z</t>
  </si>
  <si>
    <t>2630L06V13</t>
  </si>
  <si>
    <t>3630DGEV13</t>
  </si>
  <si>
    <t>LH11007</t>
  </si>
  <si>
    <t>MF1003A10NB</t>
  </si>
  <si>
    <t>CR15002</t>
  </si>
  <si>
    <t>P171846</t>
  </si>
  <si>
    <t>F12B10</t>
  </si>
  <si>
    <t>HHC01353</t>
  </si>
  <si>
    <t>HEK0520201ASFG010VMB</t>
  </si>
  <si>
    <t>R033EAR122N1</t>
  </si>
  <si>
    <t>70375615</t>
  </si>
  <si>
    <t>MP1003RN2010</t>
  </si>
  <si>
    <t>MF1003A10HB</t>
  </si>
  <si>
    <t>CRE030FD1</t>
  </si>
  <si>
    <t>RE30FD1</t>
  </si>
  <si>
    <t>ERA33NFC</t>
  </si>
  <si>
    <t>WGH9528</t>
  </si>
  <si>
    <t>PT8948-MPG</t>
  </si>
  <si>
    <t>LH11035</t>
  </si>
  <si>
    <t>18LS1</t>
  </si>
  <si>
    <t>18LZ3</t>
  </si>
  <si>
    <t>LH11000</t>
  </si>
  <si>
    <t>PR4467</t>
  </si>
  <si>
    <t>V2121708</t>
  </si>
  <si>
    <t>8U2805</t>
  </si>
  <si>
    <t>P175120</t>
  </si>
  <si>
    <t>HF35252</t>
  </si>
  <si>
    <t>HHC30293</t>
  </si>
  <si>
    <t>HY10202</t>
  </si>
  <si>
    <t>RD070E20B</t>
  </si>
  <si>
    <t>WGH9164</t>
  </si>
  <si>
    <t>PT8947-MPG</t>
  </si>
  <si>
    <t>LH11031V</t>
  </si>
  <si>
    <t>021300R10VG30HCSP</t>
  </si>
  <si>
    <t>3I1827</t>
  </si>
  <si>
    <t>HR130002</t>
  </si>
  <si>
    <t>P170620</t>
  </si>
  <si>
    <t>101300LAH10SL0006P</t>
  </si>
  <si>
    <t>101300LAH10SL0006PX</t>
  </si>
  <si>
    <t>E30TR1300H10LLLA</t>
  </si>
  <si>
    <t>101300LAH10XL0006P</t>
  </si>
  <si>
    <t>2059111</t>
  </si>
  <si>
    <t>1300R010BN3HC</t>
  </si>
  <si>
    <t>1300R010BNHC</t>
  </si>
  <si>
    <t>1300R010BNHC2</t>
  </si>
  <si>
    <t>02059111</t>
  </si>
  <si>
    <t>1300R010BN4HC</t>
  </si>
  <si>
    <t>HP95RNL1812MB</t>
  </si>
  <si>
    <t>HHC30097</t>
  </si>
  <si>
    <t>310559</t>
  </si>
  <si>
    <t>1300EAR122N1</t>
  </si>
  <si>
    <t>U670</t>
  </si>
  <si>
    <t>HC2295FKS18H</t>
  </si>
  <si>
    <t>HC2296FKS18H50</t>
  </si>
  <si>
    <t>934236</t>
  </si>
  <si>
    <t>G03360</t>
  </si>
  <si>
    <t>QH1300RA12B</t>
  </si>
  <si>
    <t>101300LAH10XL0006M</t>
  </si>
  <si>
    <t>HY13267</t>
  </si>
  <si>
    <t>H130R10N</t>
  </si>
  <si>
    <t>RE300G10B</t>
  </si>
  <si>
    <t>E1302B6C10</t>
  </si>
  <si>
    <t>P566999</t>
  </si>
  <si>
    <t>2056346</t>
  </si>
  <si>
    <t>02056346</t>
  </si>
  <si>
    <t>1300R010BN3HCV</t>
  </si>
  <si>
    <t>1300R010BN4HCV</t>
  </si>
  <si>
    <t>01263053</t>
  </si>
  <si>
    <t>1300R010BN</t>
  </si>
  <si>
    <t>1300R010BN2HC</t>
  </si>
  <si>
    <t>1300R010BN3</t>
  </si>
  <si>
    <t>1300EAR122F1</t>
  </si>
  <si>
    <t>8377798</t>
  </si>
  <si>
    <t>938303Q</t>
  </si>
  <si>
    <t>QH1300RA12V</t>
  </si>
  <si>
    <t>R928017667</t>
  </si>
  <si>
    <t>HY13267V</t>
  </si>
  <si>
    <t>57768</t>
  </si>
  <si>
    <t>LH11040V</t>
  </si>
  <si>
    <t>923551</t>
  </si>
  <si>
    <t>LH11029</t>
  </si>
  <si>
    <t>937756Q</t>
  </si>
  <si>
    <t>TX10EAL062N5</t>
  </si>
  <si>
    <t>TXW3DGDL6</t>
  </si>
  <si>
    <t>TXW3D6B</t>
  </si>
  <si>
    <t>RC130FC1</t>
  </si>
  <si>
    <t>CRC130FC1</t>
  </si>
  <si>
    <t>ERF13NFB</t>
  </si>
  <si>
    <t>FT1003A06A</t>
  </si>
  <si>
    <t>ER141B3C05</t>
  </si>
  <si>
    <t>LH11039V</t>
  </si>
  <si>
    <t>170Z205A</t>
  </si>
  <si>
    <t>P560707</t>
  </si>
  <si>
    <t>H170Z2010BN</t>
  </si>
  <si>
    <t>60106D10BN</t>
  </si>
  <si>
    <t>170L205A</t>
  </si>
  <si>
    <t>170L222A</t>
  </si>
  <si>
    <t>170Z222A</t>
  </si>
  <si>
    <t>F170A122</t>
  </si>
  <si>
    <t>V0172B2C10</t>
  </si>
  <si>
    <t>P567011</t>
  </si>
  <si>
    <t>LH9187</t>
  </si>
  <si>
    <t>MR1003P10A</t>
  </si>
  <si>
    <t>CRS1201</t>
  </si>
  <si>
    <t>P171810</t>
  </si>
  <si>
    <t>FAIREY ARLON</t>
  </si>
  <si>
    <t>TX3D10</t>
  </si>
  <si>
    <t>HF6307</t>
  </si>
  <si>
    <t>HHC01640</t>
  </si>
  <si>
    <t>HEK0820200ASSP010</t>
  </si>
  <si>
    <t>TX10EAL101N5</t>
  </si>
  <si>
    <t>U1564</t>
  </si>
  <si>
    <t>TXX3D10</t>
  </si>
  <si>
    <t>PR4395</t>
  </si>
  <si>
    <t>937723</t>
  </si>
  <si>
    <t>ST6307</t>
  </si>
  <si>
    <t>RC130CD1</t>
  </si>
  <si>
    <t>CRC130CD1</t>
  </si>
  <si>
    <t>ERF13NCC</t>
  </si>
  <si>
    <t>FT1003P10A</t>
  </si>
  <si>
    <t>PT9187</t>
  </si>
  <si>
    <t>LH9406V</t>
  </si>
  <si>
    <t>HC9021FKS8Z</t>
  </si>
  <si>
    <t>BE9021812AV</t>
  </si>
  <si>
    <t>BE9021812A</t>
  </si>
  <si>
    <t>P167183</t>
  </si>
  <si>
    <t>DT9021814UM</t>
  </si>
  <si>
    <t>169021SH10SLF000V</t>
  </si>
  <si>
    <t>169021SH10XLF000V</t>
  </si>
  <si>
    <t>169021H10LL2205SP</t>
  </si>
  <si>
    <t>FC7122A010BS</t>
  </si>
  <si>
    <t>FFKPVL17122A10ABS</t>
  </si>
  <si>
    <t>H90218010BHV</t>
  </si>
  <si>
    <t>2066082</t>
  </si>
  <si>
    <t>10708D10BHV</t>
  </si>
  <si>
    <t>02066082</t>
  </si>
  <si>
    <t>2060799</t>
  </si>
  <si>
    <t>10708D10BH</t>
  </si>
  <si>
    <t>H90218010BH</t>
  </si>
  <si>
    <t>HHC01969</t>
  </si>
  <si>
    <t>301109</t>
  </si>
  <si>
    <t>05902110VG210EP8</t>
  </si>
  <si>
    <t>1400EAH124F2</t>
  </si>
  <si>
    <t>1400EAH124N2</t>
  </si>
  <si>
    <t>MOOG</t>
  </si>
  <si>
    <t>07160176A</t>
  </si>
  <si>
    <t>B645652V</t>
  </si>
  <si>
    <t>7160176</t>
  </si>
  <si>
    <t>B645652</t>
  </si>
  <si>
    <t>HP0653A10HA</t>
  </si>
  <si>
    <t>M4A10HA</t>
  </si>
  <si>
    <t>CHP283F10YN</t>
  </si>
  <si>
    <t>CHP283GYN</t>
  </si>
  <si>
    <t>HC9021FDS8H</t>
  </si>
  <si>
    <t>HC9021FKS8H</t>
  </si>
  <si>
    <t>925671</t>
  </si>
  <si>
    <t>928643</t>
  </si>
  <si>
    <t>932621Q</t>
  </si>
  <si>
    <t>933579Q</t>
  </si>
  <si>
    <t>G01438</t>
  </si>
  <si>
    <t>943623Q</t>
  </si>
  <si>
    <t>G01434</t>
  </si>
  <si>
    <t>FK020JUV</t>
  </si>
  <si>
    <t>FK020JUB</t>
  </si>
  <si>
    <t>SBF90218S7V</t>
  </si>
  <si>
    <t>SBF90218Z10V</t>
  </si>
  <si>
    <t>SBF90218S7B</t>
  </si>
  <si>
    <t>SBF90218Z10B</t>
  </si>
  <si>
    <t>HY19079</t>
  </si>
  <si>
    <t>3902SGHV08</t>
  </si>
  <si>
    <t>3902SGHB08</t>
  </si>
  <si>
    <t>CCH1532D1</t>
  </si>
  <si>
    <t>CH153FD21</t>
  </si>
  <si>
    <t>SP020F10B</t>
  </si>
  <si>
    <t>EPB13NHC</t>
  </si>
  <si>
    <t>V3045V2H10</t>
  </si>
  <si>
    <t>V3045B2H10</t>
  </si>
  <si>
    <t>84860</t>
  </si>
  <si>
    <t>7860</t>
  </si>
  <si>
    <t>57860</t>
  </si>
  <si>
    <t>LH11032V</t>
  </si>
  <si>
    <t>020500R3VG30HCSP</t>
  </si>
  <si>
    <t>P173171</t>
  </si>
  <si>
    <t>10500LAH3SL0006P</t>
  </si>
  <si>
    <t>10500LAH3SL0006PX</t>
  </si>
  <si>
    <t>E30TR500H3LLLA</t>
  </si>
  <si>
    <t>10500LAH3XL0006P</t>
  </si>
  <si>
    <t>2066035</t>
  </si>
  <si>
    <t>0500R003BN3HC</t>
  </si>
  <si>
    <t>0500R003BNHC</t>
  </si>
  <si>
    <t>0500R003BNHC2</t>
  </si>
  <si>
    <t>02066035</t>
  </si>
  <si>
    <t>0500R003BN4HC</t>
  </si>
  <si>
    <t>HP33RNL103MB</t>
  </si>
  <si>
    <t>307311</t>
  </si>
  <si>
    <t>0500EAR032N1</t>
  </si>
  <si>
    <t>HC2238FKP10H</t>
  </si>
  <si>
    <t>HC2246FKP10H50</t>
  </si>
  <si>
    <t>934566</t>
  </si>
  <si>
    <t>QH500RA03B</t>
  </si>
  <si>
    <t>10500LAH3XL0006M</t>
  </si>
  <si>
    <t>H500R03N</t>
  </si>
  <si>
    <t>RE130G03B</t>
  </si>
  <si>
    <t>0500EAR032F1</t>
  </si>
  <si>
    <t>938285Q</t>
  </si>
  <si>
    <t>QH500RA03V</t>
  </si>
  <si>
    <t>LH11028</t>
  </si>
  <si>
    <t>04PI51456VG16EO</t>
  </si>
  <si>
    <t>185145H6SLE000P</t>
  </si>
  <si>
    <t>185145H6XLE000P</t>
  </si>
  <si>
    <t>1269158</t>
  </si>
  <si>
    <t>2450D06BN</t>
  </si>
  <si>
    <t>01269158</t>
  </si>
  <si>
    <t>HP1200L156M</t>
  </si>
  <si>
    <t>319334</t>
  </si>
  <si>
    <t>PI5145SM6</t>
  </si>
  <si>
    <t>PI5145SMX6</t>
  </si>
  <si>
    <t>PG120EAM062A1</t>
  </si>
  <si>
    <t>U5194</t>
  </si>
  <si>
    <t>HC2235FKN15</t>
  </si>
  <si>
    <t>935248</t>
  </si>
  <si>
    <t>PG120HH</t>
  </si>
  <si>
    <t>185145H6XLE000M</t>
  </si>
  <si>
    <t>ST1534</t>
  </si>
  <si>
    <t>SL125E05B</t>
  </si>
  <si>
    <t>LH11004</t>
  </si>
  <si>
    <t>MF7501A25NB</t>
  </si>
  <si>
    <t>BALDWIN</t>
  </si>
  <si>
    <t>CR80003</t>
  </si>
  <si>
    <t>R065EAR252F6</t>
  </si>
  <si>
    <t>LH95277V</t>
  </si>
  <si>
    <t>KS7V</t>
  </si>
  <si>
    <t>BEK912AV</t>
  </si>
  <si>
    <t>P174624</t>
  </si>
  <si>
    <t>DTHF4914UM</t>
  </si>
  <si>
    <t>FILTERSOFT</t>
  </si>
  <si>
    <t>H9709MDVL</t>
  </si>
  <si>
    <t>HK010BNV</t>
  </si>
  <si>
    <t>2056715</t>
  </si>
  <si>
    <t>50309D10BNV</t>
  </si>
  <si>
    <t>02056715</t>
  </si>
  <si>
    <t>HPKL912MV</t>
  </si>
  <si>
    <t>9700EAL122F1</t>
  </si>
  <si>
    <t>HC9700FDS9Z</t>
  </si>
  <si>
    <t>HC9700FUS9Z</t>
  </si>
  <si>
    <t>925789</t>
  </si>
  <si>
    <t>932670Q</t>
  </si>
  <si>
    <t>HF4L15VQ</t>
  </si>
  <si>
    <t>RKH0910H</t>
  </si>
  <si>
    <t>HF41L10VQ</t>
  </si>
  <si>
    <t>QHKA12V09</t>
  </si>
  <si>
    <t>KZ10V</t>
  </si>
  <si>
    <t>2970L12V09</t>
  </si>
  <si>
    <t>3970GGHV09</t>
  </si>
  <si>
    <t>9700912UMV</t>
  </si>
  <si>
    <t>V4051V3C10</t>
  </si>
  <si>
    <t>V4051B3V10</t>
  </si>
  <si>
    <t>84841</t>
  </si>
  <si>
    <t>7841</t>
  </si>
  <si>
    <t>57841</t>
  </si>
  <si>
    <t>LH95281V</t>
  </si>
  <si>
    <t>KS1V</t>
  </si>
  <si>
    <t>BEK903AV</t>
  </si>
  <si>
    <t>P174622</t>
  </si>
  <si>
    <t>DTHF495UM</t>
  </si>
  <si>
    <t>H9709MAVL</t>
  </si>
  <si>
    <t>HK003BNV</t>
  </si>
  <si>
    <t>2056713</t>
  </si>
  <si>
    <t>50309D03BNV</t>
  </si>
  <si>
    <t>02056713</t>
  </si>
  <si>
    <t>HPKL93MV</t>
  </si>
  <si>
    <t>9700EAL032F1</t>
  </si>
  <si>
    <t>HC9700FDP9Z</t>
  </si>
  <si>
    <t>HC9700FKP9Z</t>
  </si>
  <si>
    <t>HC9700FUP9Z</t>
  </si>
  <si>
    <t>925788</t>
  </si>
  <si>
    <t>932668Q</t>
  </si>
  <si>
    <t>HF4L3VQ</t>
  </si>
  <si>
    <t>RKH0903H</t>
  </si>
  <si>
    <t>HF4050GFV</t>
  </si>
  <si>
    <t>QHKA03V09</t>
  </si>
  <si>
    <t>KZ3V</t>
  </si>
  <si>
    <t>2970L03V09</t>
  </si>
  <si>
    <t>3970GGCV09</t>
  </si>
  <si>
    <t>818BGC02CV</t>
  </si>
  <si>
    <t>970093UMV</t>
  </si>
  <si>
    <t>V4051V3C03</t>
  </si>
  <si>
    <t>KS15V</t>
  </si>
  <si>
    <t>BEK925AV</t>
  </si>
  <si>
    <t>DTHF4925UM</t>
  </si>
  <si>
    <t>H9709MFVL</t>
  </si>
  <si>
    <t>HK020BNV</t>
  </si>
  <si>
    <t>2056716</t>
  </si>
  <si>
    <t>50309D20BNV</t>
  </si>
  <si>
    <t>02056716</t>
  </si>
  <si>
    <t>HPKL925MV</t>
  </si>
  <si>
    <t>9700EAL202F1</t>
  </si>
  <si>
    <t>9700EAL252F1</t>
  </si>
  <si>
    <t>HC9700FDT9Z</t>
  </si>
  <si>
    <t>HC9700FKT9Z</t>
  </si>
  <si>
    <t>HC9700FUT9Z</t>
  </si>
  <si>
    <t>925780</t>
  </si>
  <si>
    <t>931018Q</t>
  </si>
  <si>
    <t>HF4L25VQ</t>
  </si>
  <si>
    <t>HF4050JFV</t>
  </si>
  <si>
    <t>QHKA25V09</t>
  </si>
  <si>
    <t>KZ25V</t>
  </si>
  <si>
    <t>2970L25V09</t>
  </si>
  <si>
    <t>3970GGMV09</t>
  </si>
  <si>
    <t>818BGC25CV</t>
  </si>
  <si>
    <t>9700925UMV</t>
  </si>
  <si>
    <t>V4051V3C20</t>
  </si>
  <si>
    <t>LH95314V</t>
  </si>
  <si>
    <t>0110D010BH3HCV</t>
  </si>
  <si>
    <t>BE110P12AHV</t>
  </si>
  <si>
    <t>DT0110DHC14UM</t>
  </si>
  <si>
    <t>2059786</t>
  </si>
  <si>
    <t>02059786</t>
  </si>
  <si>
    <t>0110D010BH4HCV</t>
  </si>
  <si>
    <t>HP06DHL712MV</t>
  </si>
  <si>
    <t>0110EAH124F1</t>
  </si>
  <si>
    <t>QH111DA12V</t>
  </si>
  <si>
    <t>R900229756</t>
  </si>
  <si>
    <t>SBF0111DS7V</t>
  </si>
  <si>
    <t>SBF0111DZ10V</t>
  </si>
  <si>
    <t>110D010HV</t>
  </si>
  <si>
    <t>84875</t>
  </si>
  <si>
    <t>7875</t>
  </si>
  <si>
    <t>57875</t>
  </si>
  <si>
    <t>LH95282V</t>
  </si>
  <si>
    <t>KS3V</t>
  </si>
  <si>
    <t>BEK906AV</t>
  </si>
  <si>
    <t>P174623</t>
  </si>
  <si>
    <t>DTHF498UM</t>
  </si>
  <si>
    <t>H9709MCVL</t>
  </si>
  <si>
    <t>HK005BNV</t>
  </si>
  <si>
    <t>2056714</t>
  </si>
  <si>
    <t>50309D05BNV</t>
  </si>
  <si>
    <t>02056714</t>
  </si>
  <si>
    <t>HPKL96MV</t>
  </si>
  <si>
    <t>9700EAL062F1</t>
  </si>
  <si>
    <t>HC9700FDN9Z</t>
  </si>
  <si>
    <t>HC9700FKN9Z</t>
  </si>
  <si>
    <t>HC9700FUN9Z</t>
  </si>
  <si>
    <t>932669Q</t>
  </si>
  <si>
    <t>HF4L10VQ</t>
  </si>
  <si>
    <t>RKH0906H</t>
  </si>
  <si>
    <t>HF4050HFV</t>
  </si>
  <si>
    <t>QHKA06V09</t>
  </si>
  <si>
    <t>KZ5V</t>
  </si>
  <si>
    <t>2970L06V09</t>
  </si>
  <si>
    <t>3970GGEV09</t>
  </si>
  <si>
    <t>818BGC05CV</t>
  </si>
  <si>
    <t>970096UMV</t>
  </si>
  <si>
    <t>V4051V3C05</t>
  </si>
  <si>
    <t>84756</t>
  </si>
  <si>
    <t>7756</t>
  </si>
  <si>
    <t>57756</t>
  </si>
  <si>
    <t>LH95345V</t>
  </si>
  <si>
    <t>0240D010BN4HCV</t>
  </si>
  <si>
    <t>BE240P12AV</t>
  </si>
  <si>
    <t>DT0240D14UM</t>
  </si>
  <si>
    <t>2068328</t>
  </si>
  <si>
    <t>0240D010BN3HCV</t>
  </si>
  <si>
    <t>02068328</t>
  </si>
  <si>
    <t>HP16DNL812MV</t>
  </si>
  <si>
    <t>0240EAM122F1</t>
  </si>
  <si>
    <t>H0240DN2010FPM</t>
  </si>
  <si>
    <t>QH240DA12V</t>
  </si>
  <si>
    <t>SBF0240DS7V</t>
  </si>
  <si>
    <t>SBF0240DZ10V</t>
  </si>
  <si>
    <t>240D010NV</t>
  </si>
  <si>
    <t>57884</t>
  </si>
  <si>
    <t>LH95271V</t>
  </si>
  <si>
    <t>KKS3V</t>
  </si>
  <si>
    <t>DTHF4188UM</t>
  </si>
  <si>
    <t>P566275</t>
  </si>
  <si>
    <t>H9718MCVL</t>
  </si>
  <si>
    <t>H2K005BNV</t>
  </si>
  <si>
    <t>2056457</t>
  </si>
  <si>
    <t>50318D05BNV</t>
  </si>
  <si>
    <t>02056457</t>
  </si>
  <si>
    <t>HPKL186MV</t>
  </si>
  <si>
    <t>9700EAL062F2</t>
  </si>
  <si>
    <t>HC9700FDN18Z</t>
  </si>
  <si>
    <t>HC9700FKN18Z</t>
  </si>
  <si>
    <t>HC9700FUN18Z</t>
  </si>
  <si>
    <t>932678Q</t>
  </si>
  <si>
    <t>QHKA06V18</t>
  </si>
  <si>
    <t>KKZ5V</t>
  </si>
  <si>
    <t>2970L06V18</t>
  </si>
  <si>
    <t>3970GGEV18</t>
  </si>
  <si>
    <t>V4051V6C05</t>
  </si>
  <si>
    <t>E4051B6C05</t>
  </si>
  <si>
    <t>84889</t>
  </si>
  <si>
    <t>7889</t>
  </si>
  <si>
    <t>57889</t>
  </si>
  <si>
    <t>LH95394V</t>
  </si>
  <si>
    <t>020660D10VG30HCEP</t>
  </si>
  <si>
    <t>BE660P12A</t>
  </si>
  <si>
    <t>P170612</t>
  </si>
  <si>
    <t>9660LAH10SLA000P</t>
  </si>
  <si>
    <t>9660LAH10SLA000PX</t>
  </si>
  <si>
    <t>E400HL660H10LLLA</t>
  </si>
  <si>
    <t>9660LAH10XLA000P</t>
  </si>
  <si>
    <t>FC7273F010BS</t>
  </si>
  <si>
    <t>FFKPVL1727310ABS</t>
  </si>
  <si>
    <t>1252803</t>
  </si>
  <si>
    <t>1266713</t>
  </si>
  <si>
    <t>2055747</t>
  </si>
  <si>
    <t>0660D010BN3HC</t>
  </si>
  <si>
    <t>0660D010BNHC</t>
  </si>
  <si>
    <t>0660D010BNHC2</t>
  </si>
  <si>
    <t>01252803</t>
  </si>
  <si>
    <t>1250495</t>
  </si>
  <si>
    <t>01250495</t>
  </si>
  <si>
    <t>01266713</t>
  </si>
  <si>
    <t>0660D010BN4HC</t>
  </si>
  <si>
    <t>HP33DNL1412MB</t>
  </si>
  <si>
    <t>300438</t>
  </si>
  <si>
    <t>7889660</t>
  </si>
  <si>
    <t>890024SM10NBR</t>
  </si>
  <si>
    <t>0660EAM122N1</t>
  </si>
  <si>
    <t>MP9706</t>
  </si>
  <si>
    <t>HC2233FKS13H</t>
  </si>
  <si>
    <t>G03203</t>
  </si>
  <si>
    <t>PR3203</t>
  </si>
  <si>
    <t>R660HBH10H</t>
  </si>
  <si>
    <t>QH660DA12B</t>
  </si>
  <si>
    <t>ABZFEN0350101XMA</t>
  </si>
  <si>
    <t>R900229754</t>
  </si>
  <si>
    <t>9660LAH10XLA000M</t>
  </si>
  <si>
    <t>SBF0660DS7B</t>
  </si>
  <si>
    <t>SBF0660DZ10B</t>
  </si>
  <si>
    <t>HY13127</t>
  </si>
  <si>
    <t>H660D10N</t>
  </si>
  <si>
    <t>SE160G10B</t>
  </si>
  <si>
    <t>660D010N</t>
  </si>
  <si>
    <t>V0662B2C10</t>
  </si>
  <si>
    <t>WGHH66010DB</t>
  </si>
  <si>
    <t>BE660P12AV</t>
  </si>
  <si>
    <t>DT0660D14UM</t>
  </si>
  <si>
    <t>2067520</t>
  </si>
  <si>
    <t>0660D010BN3HCV</t>
  </si>
  <si>
    <t>02067520</t>
  </si>
  <si>
    <t>660D010BNHC</t>
  </si>
  <si>
    <t>0660D010BN4HCV</t>
  </si>
  <si>
    <t>HP33DNL1412MV</t>
  </si>
  <si>
    <t>0660EAM122F1</t>
  </si>
  <si>
    <t>QH660DA12V</t>
  </si>
  <si>
    <t>R900739726</t>
  </si>
  <si>
    <t>SBF0660DS7V</t>
  </si>
  <si>
    <t>SBF0660DZ10V</t>
  </si>
  <si>
    <t>660D010NV</t>
  </si>
  <si>
    <t>PT9303-MPG</t>
  </si>
  <si>
    <t>LH95332V</t>
  </si>
  <si>
    <t>LH95272V</t>
  </si>
  <si>
    <t>LH95266V</t>
  </si>
  <si>
    <t>LH7041V</t>
  </si>
  <si>
    <t>LH95316V</t>
  </si>
  <si>
    <t>LH95304V</t>
  </si>
  <si>
    <t>LH95276V</t>
  </si>
  <si>
    <t>LH95107V</t>
  </si>
  <si>
    <t>LH95361V</t>
  </si>
  <si>
    <t>LH95305V</t>
  </si>
  <si>
    <t>LH95315V</t>
  </si>
  <si>
    <t>LH22063</t>
  </si>
  <si>
    <t>LH95035V</t>
  </si>
  <si>
    <t>LH95027V</t>
  </si>
  <si>
    <t>LH95269V</t>
  </si>
  <si>
    <t>LH22143</t>
  </si>
  <si>
    <t>LH95037V</t>
  </si>
  <si>
    <t>LH95341V</t>
  </si>
  <si>
    <t>LH95058V</t>
  </si>
  <si>
    <t>LH7042V</t>
  </si>
  <si>
    <t>LH11044V</t>
  </si>
  <si>
    <t>LH11043V</t>
  </si>
  <si>
    <t>LH22123</t>
  </si>
  <si>
    <t>G01338</t>
  </si>
  <si>
    <t>HF7795</t>
  </si>
  <si>
    <t>30P0EAM101F2</t>
  </si>
  <si>
    <t>ST7795</t>
  </si>
  <si>
    <t>F21D180S002A</t>
  </si>
  <si>
    <t>YAHMASHIN</t>
  </si>
  <si>
    <t xml:space="preserve">AMX131XT </t>
  </si>
  <si>
    <t>Grove</t>
  </si>
  <si>
    <t>PT8498</t>
  </si>
  <si>
    <t>LH11041V</t>
  </si>
  <si>
    <t>LH11014V</t>
  </si>
  <si>
    <t>LH11008V</t>
  </si>
  <si>
    <t>LH9240V</t>
  </si>
  <si>
    <t>MF0301P10NB</t>
  </si>
  <si>
    <t>1457431600</t>
  </si>
  <si>
    <t>F3P10</t>
  </si>
  <si>
    <t>HEK0210060ASSP010VVB</t>
  </si>
  <si>
    <t>HHC03423</t>
  </si>
  <si>
    <t>HEK0210060ASSP010VMB</t>
  </si>
  <si>
    <t>TIE0810</t>
  </si>
  <si>
    <t>MP0301RN1010</t>
  </si>
  <si>
    <t>U6952</t>
  </si>
  <si>
    <t>CR40A</t>
  </si>
  <si>
    <t>CR091C10R</t>
  </si>
  <si>
    <t>3TA10</t>
  </si>
  <si>
    <t>RE8CD1</t>
  </si>
  <si>
    <t>CRE008CD1</t>
  </si>
  <si>
    <t>RTE10D10B</t>
  </si>
  <si>
    <t>RTE10D10BS1</t>
  </si>
  <si>
    <t>ERA21NCC</t>
  </si>
  <si>
    <t>WGH9499</t>
  </si>
  <si>
    <t>PT9240</t>
  </si>
  <si>
    <t>MF1002A10NB</t>
  </si>
  <si>
    <t>CR10002</t>
  </si>
  <si>
    <t>F10B10</t>
  </si>
  <si>
    <t>FC1018F010BS</t>
  </si>
  <si>
    <t>FFPAVL1101810ABS</t>
  </si>
  <si>
    <t>HEK0220122ASFG010VVB</t>
  </si>
  <si>
    <t>HHC01245</t>
  </si>
  <si>
    <t>HHC03590</t>
  </si>
  <si>
    <t>HEK0220122ASFG010VMB</t>
  </si>
  <si>
    <t>HEK0520122ASFG010VMB</t>
  </si>
  <si>
    <t>TIE1610A2</t>
  </si>
  <si>
    <t>TIE16BTA102</t>
  </si>
  <si>
    <t>R029EAR122N2</t>
  </si>
  <si>
    <t>MP1002RN2010</t>
  </si>
  <si>
    <t>MF1002A10HB</t>
  </si>
  <si>
    <t>CR100G</t>
  </si>
  <si>
    <t>CR112F10R</t>
  </si>
  <si>
    <t>5TBS7</t>
  </si>
  <si>
    <t>5TBZ10</t>
  </si>
  <si>
    <t>RE25FD1</t>
  </si>
  <si>
    <t>TE40FD1</t>
  </si>
  <si>
    <t>CRE025FD1</t>
  </si>
  <si>
    <t>ERA32NFC</t>
  </si>
  <si>
    <t>WGH9520</t>
  </si>
  <si>
    <t>PT8989-MPG</t>
  </si>
  <si>
    <t>P171531</t>
  </si>
  <si>
    <t>938323Q</t>
  </si>
  <si>
    <t>HHC30010</t>
  </si>
  <si>
    <t>HHC46012</t>
  </si>
  <si>
    <t>P037EAM122F1</t>
  </si>
  <si>
    <t>MP0371DN2010</t>
  </si>
  <si>
    <t>P037EAM122N1</t>
  </si>
  <si>
    <t>HP0371A10NA</t>
  </si>
  <si>
    <t>Z371A10NA</t>
  </si>
  <si>
    <t>CPM37GN</t>
  </si>
  <si>
    <t>CDM101FD1</t>
  </si>
  <si>
    <t>DM101FD1</t>
  </si>
  <si>
    <t>SME015E10B</t>
  </si>
  <si>
    <t>EPA11NFC</t>
  </si>
  <si>
    <t>P171702</t>
  </si>
  <si>
    <t>01NL25010VG30EV</t>
  </si>
  <si>
    <t>310835</t>
  </si>
  <si>
    <t>G04123</t>
  </si>
  <si>
    <t>R928006863</t>
  </si>
  <si>
    <t>R900217498</t>
  </si>
  <si>
    <t>038568741813</t>
  </si>
  <si>
    <t>10038568741810</t>
  </si>
  <si>
    <t>038568741875</t>
  </si>
  <si>
    <t>10038568741872</t>
  </si>
  <si>
    <t>038568741783 </t>
  </si>
  <si>
    <t>10038568741780</t>
  </si>
  <si>
    <t>038568741790</t>
  </si>
  <si>
    <t>10038568741797</t>
  </si>
  <si>
    <r>
      <t xml:space="preserve">Various HD Mobile &amp; Industrial </t>
    </r>
    <r>
      <rPr>
        <i/>
        <sz val="10"/>
        <rFont val="Arial"/>
        <family val="2"/>
      </rPr>
      <t>(See OE Cross Reference)</t>
    </r>
  </si>
  <si>
    <t>G01337</t>
  </si>
  <si>
    <t>Parker</t>
  </si>
  <si>
    <t>30P0EAM251F2</t>
  </si>
  <si>
    <t>P170072</t>
  </si>
  <si>
    <t>Date</t>
  </si>
  <si>
    <t>Boldface numbers denote EXISTING model and  price reduced</t>
  </si>
  <si>
    <t>R18C10CB</t>
  </si>
  <si>
    <t>W01AG420</t>
  </si>
  <si>
    <t>D41A25GAV</t>
  </si>
  <si>
    <t>R54C06GV</t>
  </si>
  <si>
    <t>R19C10GB</t>
  </si>
  <si>
    <t>W01AG436</t>
  </si>
  <si>
    <t>R79C10CV</t>
  </si>
  <si>
    <t>R05D03G</t>
  </si>
  <si>
    <t>D29B10GAV</t>
  </si>
  <si>
    <t>R05D10C</t>
  </si>
  <si>
    <t>R48D03GV</t>
  </si>
  <si>
    <t>D63B05EB</t>
  </si>
  <si>
    <t>R32C25GB</t>
  </si>
  <si>
    <t>D45B10GV</t>
  </si>
  <si>
    <t>D02B25CAV</t>
  </si>
  <si>
    <t>R71E10GV</t>
  </si>
  <si>
    <t>R16C10CB</t>
  </si>
  <si>
    <t>R18C10GB</t>
  </si>
  <si>
    <t>D75A10GAV</t>
  </si>
  <si>
    <t>D59E10GAV</t>
  </si>
  <si>
    <t>D01B10GAV</t>
  </si>
  <si>
    <t>D02B25GAV</t>
  </si>
  <si>
    <t>R40C06GV</t>
  </si>
  <si>
    <t>D36B10GV</t>
  </si>
  <si>
    <t>R81C10GV</t>
  </si>
  <si>
    <t>D56A10GBV</t>
  </si>
  <si>
    <t>D56A10GAV</t>
  </si>
  <si>
    <t>D75A60TAV</t>
  </si>
  <si>
    <t>D46B10GV</t>
  </si>
  <si>
    <t>R00D10G</t>
  </si>
  <si>
    <t>D58D10EB</t>
  </si>
  <si>
    <t>D62B10EB</t>
  </si>
  <si>
    <t>D11A03GAV</t>
  </si>
  <si>
    <t>R41D10GAV</t>
  </si>
  <si>
    <t>R75C10GAV</t>
  </si>
  <si>
    <t>D62B20FB</t>
  </si>
  <si>
    <t>D46B05GV</t>
  </si>
  <si>
    <t>D61B20FB</t>
  </si>
  <si>
    <t>D28B25GAV</t>
  </si>
  <si>
    <t>D49A10GAV</t>
  </si>
  <si>
    <t>W01AG227</t>
  </si>
  <si>
    <t>R48D10GV</t>
  </si>
  <si>
    <t>D79E25GAV</t>
  </si>
  <si>
    <t>S37E25CV</t>
  </si>
  <si>
    <t>D44B10GV</t>
  </si>
  <si>
    <t>D59B20DB</t>
  </si>
  <si>
    <t>R18D25C</t>
  </si>
  <si>
    <t>D77E10GAV</t>
  </si>
  <si>
    <t>D58B20EB</t>
  </si>
  <si>
    <t>R20C10GB</t>
  </si>
  <si>
    <t>D01B40TAV</t>
  </si>
  <si>
    <t>W01AG322</t>
  </si>
  <si>
    <t>R38D10GV</t>
  </si>
  <si>
    <t>D40B10GV</t>
  </si>
  <si>
    <t>R19C10CB</t>
  </si>
  <si>
    <t>R27C10GB</t>
  </si>
  <si>
    <t>R17C10CB</t>
  </si>
  <si>
    <t>D03B25GAV</t>
  </si>
  <si>
    <t>D32B25GAV</t>
  </si>
  <si>
    <t>R20C10CB</t>
  </si>
  <si>
    <t>November 26, 2014 - March 4, 2015</t>
  </si>
  <si>
    <t>PT9330-MPG</t>
  </si>
  <si>
    <t>PT9490-MPG</t>
  </si>
  <si>
    <t>PT9559-MPG</t>
  </si>
  <si>
    <t>PT9406-MPG</t>
  </si>
  <si>
    <t>PT8885-MPG</t>
  </si>
  <si>
    <t>PT23062-MPG</t>
  </si>
  <si>
    <t>PT9488-MPG</t>
  </si>
  <si>
    <t>PT8370-MPG</t>
  </si>
  <si>
    <t>PT9491-MPG</t>
  </si>
  <si>
    <t>PT23047-MPG</t>
  </si>
  <si>
    <t>PT9462</t>
  </si>
  <si>
    <t>PT9493-MPG</t>
  </si>
  <si>
    <t>PT8998-MPG</t>
  </si>
  <si>
    <t>H9070</t>
  </si>
  <si>
    <t>PT23058-MPG</t>
  </si>
  <si>
    <t>PT9450-MPG</t>
  </si>
  <si>
    <t>PT8446-MPG</t>
  </si>
  <si>
    <t>PT9337-MPG</t>
  </si>
  <si>
    <t>PT8960-MPG</t>
  </si>
  <si>
    <t>P763258</t>
  </si>
  <si>
    <t>P174566</t>
  </si>
  <si>
    <t>P572229</t>
  </si>
  <si>
    <t>P170608</t>
  </si>
  <si>
    <t>P560404</t>
  </si>
  <si>
    <t>P163903</t>
  </si>
  <si>
    <t>P174247</t>
  </si>
  <si>
    <t>P566270</t>
  </si>
  <si>
    <t>P174915</t>
  </si>
  <si>
    <t>P171567</t>
  </si>
  <si>
    <t>P173188</t>
  </si>
  <si>
    <t>P174300</t>
  </si>
  <si>
    <t>P170604</t>
  </si>
  <si>
    <t>PT9495-MPG</t>
  </si>
  <si>
    <t>PT23036-MPG</t>
  </si>
  <si>
    <t>PT8363</t>
  </si>
  <si>
    <t>P163910</t>
  </si>
  <si>
    <t>P169341</t>
  </si>
  <si>
    <t>PT23029-MPG</t>
  </si>
  <si>
    <t>P164592</t>
  </si>
  <si>
    <t>PT23209-MPG</t>
  </si>
  <si>
    <t>P567084</t>
  </si>
  <si>
    <t>P566982</t>
  </si>
  <si>
    <t>PT8511</t>
  </si>
  <si>
    <t>HF35203</t>
  </si>
  <si>
    <t>HF35377</t>
  </si>
  <si>
    <t>HF30218</t>
  </si>
  <si>
    <t>HF30222</t>
  </si>
  <si>
    <t>HF30357</t>
  </si>
  <si>
    <t>HF6109</t>
  </si>
  <si>
    <t>HF6110</t>
  </si>
  <si>
    <t>HF6856</t>
  </si>
  <si>
    <t>HF30121</t>
  </si>
  <si>
    <t>HF7331</t>
  </si>
  <si>
    <t>HF30490</t>
  </si>
  <si>
    <t>HF6873</t>
  </si>
  <si>
    <t>HF30279</t>
  </si>
  <si>
    <t>HF6866</t>
  </si>
  <si>
    <t>HF7065</t>
  </si>
  <si>
    <t>HF6899</t>
  </si>
  <si>
    <t>HF35382</t>
  </si>
  <si>
    <t>HF6896</t>
  </si>
  <si>
    <t>HF6891</t>
  </si>
  <si>
    <t>HF35333</t>
  </si>
  <si>
    <t>HF35543</t>
  </si>
  <si>
    <t>HF7834</t>
  </si>
  <si>
    <t xml:space="preserve">U.S.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</si>
</sst>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0.000"/>
    <numFmt numFmtId="166" formatCode="000000000000"/>
  </numFmts>
  <fonts count="3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6" tint="-0.499984740745262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indexed="8"/>
      <name val="Arial"/>
      <family val="2"/>
    </font>
    <font>
      <b/>
      <i/>
      <u/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5"/>
      <name val="Calibri"/>
      <family val="2"/>
      <scheme val="minor"/>
    </font>
    <font>
      <b/>
      <sz val="10"/>
      <color theme="5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u/>
      <sz val="10"/>
      <color theme="2" tint="-0.749992370372631"/>
      <name val="Arial"/>
      <family val="2"/>
    </font>
    <font>
      <b/>
      <u/>
      <sz val="10"/>
      <color rgb="FF0070C0"/>
      <name val="Arial"/>
      <family val="2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u/>
      <sz val="10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21" fillId="11" borderId="5" applyNumberFormat="0" applyAlignment="0" applyProtection="0"/>
    <xf numFmtId="0" fontId="15" fillId="0" borderId="0"/>
  </cellStyleXfs>
  <cellXfs count="122">
    <xf numFmtId="0" fontId="0" fillId="0" borderId="0" xfId="0"/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66" fontId="22" fillId="0" borderId="1" xfId="3" applyNumberFormat="1" applyFont="1" applyBorder="1" applyAlignment="1">
      <alignment horizontal="center" vertical="center"/>
    </xf>
    <xf numFmtId="1" fontId="22" fillId="0" borderId="1" xfId="3" applyNumberFormat="1" applyFont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8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8" fontId="25" fillId="0" borderId="1" xfId="0" applyNumberFormat="1" applyFont="1" applyFill="1" applyBorder="1" applyAlignment="1">
      <alignment horizontal="center"/>
    </xf>
    <xf numFmtId="2" fontId="25" fillId="7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31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5" fillId="0" borderId="1" xfId="0" applyNumberFormat="1" applyFont="1" applyFill="1" applyBorder="1" applyAlignment="1">
      <alignment horizontal="center"/>
    </xf>
    <xf numFmtId="49" fontId="25" fillId="0" borderId="9" xfId="0" applyNumberFormat="1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9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49" fontId="25" fillId="0" borderId="1" xfId="0" applyNumberFormat="1" applyFont="1" applyFill="1" applyBorder="1" applyAlignment="1">
      <alignment horizontal="center" vertical="center"/>
    </xf>
    <xf numFmtId="15" fontId="25" fillId="0" borderId="1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/>
    </xf>
    <xf numFmtId="49" fontId="34" fillId="2" borderId="0" xfId="0" applyNumberFormat="1" applyFont="1" applyFill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/>
    </xf>
    <xf numFmtId="0" fontId="25" fillId="0" borderId="1" xfId="0" applyNumberFormat="1" applyFont="1" applyBorder="1" applyAlignment="1">
      <alignment horizontal="center" wrapText="1"/>
    </xf>
    <xf numFmtId="49" fontId="25" fillId="0" borderId="3" xfId="0" applyNumberFormat="1" applyFont="1" applyFill="1" applyBorder="1" applyAlignment="1">
      <alignment horizontal="center"/>
    </xf>
    <xf numFmtId="0" fontId="15" fillId="0" borderId="1" xfId="0" applyNumberFormat="1" applyFont="1" applyBorder="1" applyAlignment="1">
      <alignment horizontal="center" wrapText="1"/>
    </xf>
    <xf numFmtId="0" fontId="15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 vertical="center"/>
    </xf>
    <xf numFmtId="49" fontId="19" fillId="6" borderId="2" xfId="0" applyNumberFormat="1" applyFont="1" applyFill="1" applyBorder="1" applyAlignment="1"/>
    <xf numFmtId="49" fontId="19" fillId="6" borderId="3" xfId="0" applyNumberFormat="1" applyFont="1" applyFill="1" applyBorder="1" applyAlignment="1"/>
    <xf numFmtId="0" fontId="25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3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31" fillId="0" borderId="7" xfId="0" applyNumberFormat="1" applyFont="1" applyFill="1" applyBorder="1" applyAlignment="1">
      <alignment horizontal="center"/>
    </xf>
    <xf numFmtId="0" fontId="31" fillId="0" borderId="3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 wrapText="1"/>
    </xf>
    <xf numFmtId="166" fontId="22" fillId="0" borderId="1" xfId="3" applyNumberFormat="1" applyFont="1" applyFill="1" applyBorder="1" applyAlignment="1">
      <alignment horizontal="center" vertical="center"/>
    </xf>
    <xf numFmtId="1" fontId="22" fillId="0" borderId="1" xfId="3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66" fontId="25" fillId="0" borderId="1" xfId="2" applyNumberFormat="1" applyFont="1" applyFill="1" applyBorder="1" applyAlignment="1">
      <alignment horizontal="center" vertical="center"/>
    </xf>
    <xf numFmtId="2" fontId="25" fillId="0" borderId="2" xfId="0" applyNumberFormat="1" applyFont="1" applyFill="1" applyBorder="1" applyAlignment="1">
      <alignment horizontal="center" vertical="center" wrapText="1"/>
    </xf>
    <xf numFmtId="2" fontId="25" fillId="0" borderId="4" xfId="0" applyNumberFormat="1" applyFont="1" applyFill="1" applyBorder="1" applyAlignment="1">
      <alignment horizontal="center" vertical="center" wrapText="1"/>
    </xf>
    <xf numFmtId="2" fontId="25" fillId="0" borderId="3" xfId="0" applyNumberFormat="1" applyFont="1" applyFill="1" applyBorder="1" applyAlignment="1">
      <alignment horizontal="center" vertical="center" wrapText="1"/>
    </xf>
    <xf numFmtId="1" fontId="18" fillId="4" borderId="2" xfId="0" applyNumberFormat="1" applyFont="1" applyFill="1" applyBorder="1" applyAlignment="1">
      <alignment horizontal="left" wrapText="1"/>
    </xf>
    <xf numFmtId="1" fontId="18" fillId="4" borderId="4" xfId="0" applyNumberFormat="1" applyFont="1" applyFill="1" applyBorder="1" applyAlignment="1">
      <alignment horizontal="left" wrapText="1"/>
    </xf>
    <xf numFmtId="1" fontId="18" fillId="4" borderId="3" xfId="0" applyNumberFormat="1" applyFont="1" applyFill="1" applyBorder="1" applyAlignment="1">
      <alignment horizontal="left" wrapText="1"/>
    </xf>
    <xf numFmtId="165" fontId="17" fillId="5" borderId="2" xfId="0" applyNumberFormat="1" applyFont="1" applyFill="1" applyBorder="1" applyAlignment="1">
      <alignment horizontal="left" wrapText="1"/>
    </xf>
    <xf numFmtId="165" fontId="17" fillId="5" borderId="4" xfId="0" applyNumberFormat="1" applyFont="1" applyFill="1" applyBorder="1" applyAlignment="1">
      <alignment horizontal="left" wrapText="1"/>
    </xf>
    <xf numFmtId="165" fontId="17" fillId="5" borderId="3" xfId="0" applyNumberFormat="1" applyFont="1" applyFill="1" applyBorder="1" applyAlignment="1">
      <alignment horizontal="left" wrapText="1"/>
    </xf>
    <xf numFmtId="165" fontId="16" fillId="4" borderId="2" xfId="0" applyNumberFormat="1" applyFont="1" applyFill="1" applyBorder="1" applyAlignment="1">
      <alignment horizontal="left" wrapText="1"/>
    </xf>
    <xf numFmtId="165" fontId="16" fillId="4" borderId="4" xfId="0" applyNumberFormat="1" applyFont="1" applyFill="1" applyBorder="1" applyAlignment="1">
      <alignment horizontal="left" wrapText="1"/>
    </xf>
    <xf numFmtId="165" fontId="16" fillId="4" borderId="3" xfId="0" applyNumberFormat="1" applyFont="1" applyFill="1" applyBorder="1" applyAlignment="1">
      <alignment horizontal="left" wrapText="1"/>
    </xf>
    <xf numFmtId="0" fontId="32" fillId="12" borderId="2" xfId="0" applyNumberFormat="1" applyFont="1" applyFill="1" applyBorder="1" applyAlignment="1">
      <alignment horizontal="left"/>
    </xf>
    <xf numFmtId="0" fontId="32" fillId="12" borderId="4" xfId="0" applyNumberFormat="1" applyFont="1" applyFill="1" applyBorder="1" applyAlignment="1">
      <alignment horizontal="left"/>
    </xf>
    <xf numFmtId="0" fontId="32" fillId="12" borderId="3" xfId="0" applyNumberFormat="1" applyFont="1" applyFill="1" applyBorder="1" applyAlignment="1">
      <alignment horizontal="left"/>
    </xf>
    <xf numFmtId="0" fontId="4" fillId="8" borderId="2" xfId="0" applyNumberFormat="1" applyFont="1" applyFill="1" applyBorder="1" applyAlignment="1">
      <alignment horizontal="left"/>
    </xf>
    <xf numFmtId="0" fontId="4" fillId="8" borderId="4" xfId="0" applyNumberFormat="1" applyFont="1" applyFill="1" applyBorder="1" applyAlignment="1">
      <alignment horizontal="left"/>
    </xf>
    <xf numFmtId="0" fontId="4" fillId="8" borderId="3" xfId="0" applyNumberFormat="1" applyFont="1" applyFill="1" applyBorder="1" applyAlignment="1">
      <alignment horizontal="left"/>
    </xf>
    <xf numFmtId="0" fontId="5" fillId="9" borderId="2" xfId="0" applyNumberFormat="1" applyFont="1" applyFill="1" applyBorder="1" applyAlignment="1">
      <alignment horizontal="left"/>
    </xf>
    <xf numFmtId="0" fontId="5" fillId="9" borderId="4" xfId="0" applyNumberFormat="1" applyFont="1" applyFill="1" applyBorder="1" applyAlignment="1">
      <alignment horizontal="left"/>
    </xf>
    <xf numFmtId="0" fontId="5" fillId="9" borderId="3" xfId="0" applyNumberFormat="1" applyFont="1" applyFill="1" applyBorder="1" applyAlignment="1">
      <alignment horizontal="left"/>
    </xf>
    <xf numFmtId="49" fontId="7" fillId="3" borderId="2" xfId="0" applyNumberFormat="1" applyFont="1" applyFill="1" applyBorder="1" applyAlignment="1">
      <alignment horizontal="left" wrapText="1"/>
    </xf>
    <xf numFmtId="49" fontId="7" fillId="3" borderId="3" xfId="0" applyNumberFormat="1" applyFont="1" applyFill="1" applyBorder="1" applyAlignment="1">
      <alignment horizontal="left" wrapText="1"/>
    </xf>
    <xf numFmtId="49" fontId="20" fillId="10" borderId="2" xfId="0" applyNumberFormat="1" applyFont="1" applyFill="1" applyBorder="1" applyAlignment="1">
      <alignment horizontal="left" wrapText="1"/>
    </xf>
    <xf numFmtId="49" fontId="20" fillId="10" borderId="4" xfId="0" applyNumberFormat="1" applyFont="1" applyFill="1" applyBorder="1" applyAlignment="1">
      <alignment horizontal="left" wrapText="1"/>
    </xf>
    <xf numFmtId="49" fontId="20" fillId="10" borderId="3" xfId="0" applyNumberFormat="1" applyFont="1" applyFill="1" applyBorder="1" applyAlignment="1">
      <alignment horizontal="left" wrapText="1"/>
    </xf>
  </cellXfs>
  <cellStyles count="4">
    <cellStyle name="Calculation" xfId="2" builtinId="22"/>
    <cellStyle name="Normal" xfId="0" builtinId="0"/>
    <cellStyle name="Normal 3" xfId="1"/>
    <cellStyle name="Normal 9" xfId="3"/>
  </cellStyles>
  <dxfs count="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Y109"/>
  <sheetViews>
    <sheetView showGridLines="0"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 x14ac:dyDescent="0.25"/>
  <cols>
    <col min="1" max="1" width="10.28515625" style="3" customWidth="1"/>
    <col min="2" max="2" width="12.28515625" style="6" bestFit="1" customWidth="1"/>
    <col min="3" max="3" width="8.7109375" style="6" customWidth="1"/>
    <col min="4" max="4" width="29" style="3" customWidth="1"/>
    <col min="5" max="5" width="51" style="5" customWidth="1"/>
    <col min="6" max="6" width="19.7109375" style="3" customWidth="1"/>
    <col min="7" max="7" width="16.7109375" style="3" customWidth="1"/>
    <col min="8" max="8" width="25.85546875" style="3" customWidth="1"/>
    <col min="9" max="9" width="15.140625" style="3" customWidth="1"/>
    <col min="10" max="10" width="21" style="3" customWidth="1"/>
    <col min="11" max="11" width="16.28515625" style="3" customWidth="1"/>
    <col min="12" max="12" width="17.7109375" style="3" customWidth="1"/>
    <col min="13" max="13" width="19.140625" style="3" customWidth="1"/>
    <col min="14" max="14" width="21.140625" style="3" customWidth="1"/>
    <col min="15" max="15" width="16.7109375" style="3" customWidth="1"/>
    <col min="16" max="16" width="21.140625" style="3" customWidth="1"/>
    <col min="17" max="17" width="20" style="3" customWidth="1"/>
    <col min="18" max="18" width="21.140625" style="3" customWidth="1"/>
    <col min="19" max="19" width="16.140625" style="3" customWidth="1"/>
    <col min="20" max="20" width="22.42578125" style="3" customWidth="1"/>
    <col min="21" max="21" width="19.28515625" style="3" customWidth="1"/>
    <col min="22" max="22" width="22.42578125" style="3" customWidth="1"/>
    <col min="23" max="23" width="15.140625" style="3" customWidth="1"/>
    <col min="24" max="24" width="25.5703125" style="3" customWidth="1"/>
    <col min="25" max="25" width="19.85546875" style="3" customWidth="1"/>
    <col min="26" max="26" width="21.140625" style="3" customWidth="1"/>
    <col min="27" max="27" width="13.42578125" style="3" customWidth="1"/>
    <col min="28" max="28" width="23.42578125" style="3" customWidth="1"/>
    <col min="29" max="29" width="13.140625" style="3" customWidth="1"/>
    <col min="30" max="30" width="22.42578125" style="3" customWidth="1"/>
    <col min="31" max="31" width="13.28515625" style="3" customWidth="1"/>
    <col min="32" max="32" width="21.140625" style="3" customWidth="1"/>
    <col min="33" max="33" width="13.140625" style="3" customWidth="1"/>
    <col min="34" max="34" width="21.140625" style="3" customWidth="1"/>
    <col min="35" max="35" width="13.85546875" style="3" customWidth="1"/>
    <col min="36" max="36" width="17.5703125" style="3" customWidth="1"/>
    <col min="37" max="37" width="14.7109375" style="3" customWidth="1"/>
    <col min="38" max="38" width="22.42578125" style="3" customWidth="1"/>
    <col min="39" max="39" width="13.7109375" style="3" customWidth="1"/>
    <col min="40" max="40" width="22.42578125" style="3" customWidth="1"/>
    <col min="41" max="41" width="11.85546875" style="3" customWidth="1"/>
    <col min="42" max="42" width="16.5703125" style="3" customWidth="1"/>
    <col min="43" max="43" width="10.5703125" style="3" customWidth="1"/>
    <col min="44" max="44" width="17" style="3" customWidth="1"/>
    <col min="45" max="45" width="15.5703125" style="3" customWidth="1"/>
    <col min="46" max="46" width="22.42578125" style="3" customWidth="1"/>
    <col min="47" max="47" width="13.7109375" style="3" customWidth="1"/>
    <col min="48" max="48" width="22.42578125" style="3" customWidth="1"/>
    <col min="49" max="49" width="13.7109375" style="3" customWidth="1"/>
    <col min="50" max="50" width="22.42578125" style="3" customWidth="1"/>
    <col min="51" max="51" width="11.5703125" style="3" customWidth="1"/>
    <col min="52" max="52" width="22.28515625" style="3" customWidth="1"/>
    <col min="53" max="53" width="11.42578125" style="3" customWidth="1"/>
    <col min="54" max="54" width="21.140625" style="3" customWidth="1"/>
    <col min="55" max="55" width="17.42578125" style="3" customWidth="1"/>
    <col min="56" max="56" width="21.140625" style="3" customWidth="1"/>
    <col min="57" max="57" width="12.28515625" style="3" customWidth="1"/>
    <col min="58" max="58" width="22.42578125" style="3" customWidth="1"/>
    <col min="59" max="59" width="11.28515625" style="3" customWidth="1"/>
    <col min="60" max="60" width="14.42578125" style="3" customWidth="1"/>
    <col min="61" max="61" width="11.85546875" style="3" customWidth="1"/>
    <col min="62" max="62" width="15" style="3" customWidth="1"/>
    <col min="63" max="63" width="11.42578125" style="3" customWidth="1"/>
    <col min="64" max="64" width="17.7109375" style="3" customWidth="1"/>
    <col min="65" max="65" width="15.140625" style="3" customWidth="1"/>
    <col min="66" max="66" width="15" style="3" customWidth="1"/>
    <col min="67" max="67" width="11.28515625" style="3" customWidth="1"/>
    <col min="68" max="68" width="13.85546875" style="3" customWidth="1"/>
    <col min="69" max="69" width="11" style="3" customWidth="1"/>
    <col min="70" max="70" width="15" style="3" customWidth="1"/>
    <col min="71" max="71" width="14.140625" style="3" customWidth="1"/>
    <col min="72" max="72" width="16.5703125" style="3" customWidth="1"/>
    <col min="73" max="73" width="14.140625" style="3" customWidth="1"/>
    <col min="74" max="74" width="15" style="3" customWidth="1"/>
    <col min="75" max="75" width="16.140625" style="3" customWidth="1"/>
    <col min="76" max="76" width="13.42578125" style="3" customWidth="1"/>
    <col min="77" max="77" width="10.140625" style="3" customWidth="1"/>
    <col min="78" max="78" width="15" style="3" customWidth="1"/>
    <col min="79" max="79" width="15.7109375" style="3" customWidth="1"/>
    <col min="80" max="80" width="15" style="3" customWidth="1"/>
    <col min="81" max="81" width="11" style="3" customWidth="1"/>
    <col min="82" max="82" width="21.140625" style="3" customWidth="1"/>
    <col min="83" max="83" width="11.85546875" style="3" customWidth="1"/>
    <col min="84" max="84" width="20.85546875" style="3" customWidth="1"/>
    <col min="85" max="85" width="16.140625" style="3" customWidth="1"/>
    <col min="86" max="86" width="22.42578125" style="3" customWidth="1"/>
    <col min="87" max="87" width="9.7109375" style="3" customWidth="1"/>
    <col min="88" max="88" width="16.5703125" style="3" customWidth="1"/>
    <col min="89" max="89" width="11.42578125" style="3" customWidth="1"/>
    <col min="90" max="90" width="15" style="3" customWidth="1"/>
    <col min="91" max="91" width="9.7109375" style="3" customWidth="1"/>
    <col min="92" max="92" width="12.7109375" style="3" customWidth="1"/>
    <col min="93" max="93" width="10.7109375" style="3" customWidth="1"/>
    <col min="94" max="94" width="15" style="3" customWidth="1"/>
    <col min="95" max="95" width="12.42578125" style="3" customWidth="1"/>
    <col min="96" max="96" width="15" style="3" customWidth="1"/>
    <col min="97" max="97" width="10.7109375" style="3" customWidth="1"/>
    <col min="98" max="98" width="17.7109375" style="3" customWidth="1"/>
    <col min="99" max="99" width="11.85546875" style="3" customWidth="1"/>
    <col min="100" max="100" width="15" style="3" customWidth="1"/>
    <col min="101" max="101" width="12" style="3" customWidth="1"/>
    <col min="102" max="102" width="22.42578125" style="3" customWidth="1"/>
    <col min="103" max="103" width="14.28515625" style="3" customWidth="1"/>
    <col min="104" max="104" width="22.42578125" style="3" customWidth="1"/>
    <col min="105" max="105" width="10.28515625" style="3" customWidth="1"/>
    <col min="106" max="106" width="16.7109375" style="3" customWidth="1"/>
    <col min="107" max="107" width="12.28515625" style="3" customWidth="1"/>
    <col min="108" max="108" width="17" style="3" customWidth="1"/>
    <col min="109" max="109" width="11.42578125" style="3" customWidth="1"/>
    <col min="110" max="110" width="15" style="3" customWidth="1"/>
    <col min="111" max="111" width="14.28515625" style="3" customWidth="1"/>
    <col min="112" max="112" width="15" style="3" customWidth="1"/>
    <col min="113" max="113" width="13.7109375" style="3" customWidth="1"/>
    <col min="114" max="114" width="21.140625" style="3" customWidth="1"/>
    <col min="115" max="115" width="13" style="3" customWidth="1"/>
    <col min="116" max="116" width="16.5703125" style="3" customWidth="1"/>
    <col min="117" max="117" width="10.7109375" style="3" customWidth="1"/>
    <col min="118" max="118" width="15" style="3" customWidth="1"/>
    <col min="119" max="119" width="9.7109375" style="3" customWidth="1"/>
    <col min="120" max="120" width="15" style="3" customWidth="1"/>
    <col min="121" max="121" width="9.7109375" style="3" customWidth="1"/>
    <col min="122" max="122" width="15" style="3" customWidth="1"/>
    <col min="123" max="123" width="11" style="3" customWidth="1"/>
    <col min="124" max="124" width="17.5703125" style="3" customWidth="1"/>
    <col min="125" max="125" width="11.85546875" style="3" customWidth="1"/>
    <col min="126" max="126" width="15" style="3" customWidth="1"/>
    <col min="127" max="127" width="12.5703125" style="3" customWidth="1"/>
    <col min="128" max="128" width="13" style="3" customWidth="1"/>
    <col min="129" max="129" width="6.140625" style="3" customWidth="1"/>
    <col min="130" max="130" width="8.85546875" style="3" customWidth="1"/>
    <col min="131" max="131" width="7.140625" style="3" customWidth="1"/>
    <col min="132" max="132" width="10.42578125" style="3" customWidth="1"/>
    <col min="133" max="133" width="9.42578125" style="3" customWidth="1"/>
    <col min="134" max="134" width="10.5703125" style="3" customWidth="1"/>
    <col min="135" max="135" width="5.42578125" style="3" customWidth="1"/>
    <col min="136" max="136" width="8.42578125" style="3" customWidth="1"/>
    <col min="137" max="137" width="7.140625" style="3" customWidth="1"/>
    <col min="138" max="138" width="5.140625" style="3" customWidth="1"/>
    <col min="139" max="139" width="10.28515625" style="3" customWidth="1"/>
    <col min="140" max="140" width="15.5703125" style="3" customWidth="1"/>
    <col min="141" max="141" width="7.7109375" style="3" customWidth="1"/>
    <col min="142" max="142" width="10.5703125" style="3" customWidth="1"/>
    <col min="143" max="143" width="6.140625" style="3" customWidth="1"/>
    <col min="144" max="144" width="9.28515625" style="3" customWidth="1"/>
    <col min="145" max="145" width="4.140625" style="3" customWidth="1"/>
    <col min="146" max="146" width="14.140625" style="3" customWidth="1"/>
    <col min="147" max="147" width="7.7109375" style="3" customWidth="1"/>
    <col min="148" max="148" width="12.85546875" style="3" customWidth="1"/>
    <col min="149" max="150" width="9.5703125" style="3" customWidth="1"/>
    <col min="151" max="151" width="14.85546875" style="3" customWidth="1"/>
    <col min="152" max="152" width="17.140625" style="3" customWidth="1"/>
    <col min="153" max="153" width="11.5703125" style="3" customWidth="1"/>
    <col min="154" max="154" width="11.140625" style="3" customWidth="1"/>
    <col min="155" max="155" width="11.42578125" style="3" customWidth="1"/>
    <col min="156" max="156" width="8.28515625" style="3" customWidth="1"/>
    <col min="157" max="157" width="11.42578125" style="3" customWidth="1"/>
    <col min="158" max="158" width="8.85546875" style="3" customWidth="1"/>
    <col min="159" max="159" width="7" style="3" customWidth="1"/>
    <col min="160" max="160" width="17.85546875" style="3" customWidth="1"/>
    <col min="161" max="161" width="6.85546875" style="3" customWidth="1"/>
    <col min="162" max="162" width="6.7109375" style="3" customWidth="1"/>
    <col min="163" max="163" width="7.5703125" style="3" customWidth="1"/>
    <col min="164" max="164" width="7" style="3" customWidth="1"/>
    <col min="165" max="165" width="20.140625" style="3" customWidth="1"/>
    <col min="166" max="166" width="6.85546875" style="3" customWidth="1"/>
    <col min="167" max="167" width="5.5703125" style="3" customWidth="1"/>
    <col min="168" max="168" width="7.5703125" style="3" customWidth="1"/>
    <col min="169" max="169" width="17.85546875" style="3" customWidth="1"/>
    <col min="170" max="170" width="10.42578125" style="3" customWidth="1"/>
    <col min="171" max="171" width="12" style="3" customWidth="1"/>
    <col min="172" max="173" width="14.42578125" style="3" customWidth="1"/>
    <col min="174" max="174" width="13.28515625" style="3" customWidth="1"/>
    <col min="175" max="175" width="16.28515625" style="3" customWidth="1"/>
    <col min="176" max="176" width="22.28515625" style="3" customWidth="1"/>
    <col min="177" max="177" width="12.140625" style="3" hidden="1" customWidth="1"/>
    <col min="178" max="178" width="15.42578125" style="3" hidden="1" customWidth="1"/>
    <col min="179" max="179" width="12.42578125" style="3" hidden="1" customWidth="1"/>
    <col min="180" max="180" width="9.140625" style="3" hidden="1" customWidth="1"/>
    <col min="181" max="16384" width="9.140625" style="3"/>
  </cols>
  <sheetData>
    <row r="1" spans="1:181" x14ac:dyDescent="0.25">
      <c r="E1" s="9" t="s">
        <v>1928</v>
      </c>
    </row>
    <row r="2" spans="1:181" ht="23.25" x14ac:dyDescent="0.25">
      <c r="E2" s="1" t="s">
        <v>544</v>
      </c>
      <c r="G2" s="1"/>
      <c r="H2" s="2"/>
    </row>
    <row r="3" spans="1:181" ht="23.25" x14ac:dyDescent="0.25">
      <c r="E3" s="1" t="s">
        <v>1862</v>
      </c>
    </row>
    <row r="4" spans="1:181" ht="15.75" x14ac:dyDescent="0.25">
      <c r="A4" s="108" t="s">
        <v>17</v>
      </c>
      <c r="B4" s="109"/>
      <c r="C4" s="109"/>
      <c r="D4" s="109"/>
      <c r="E4" s="110"/>
      <c r="F4" s="111" t="s">
        <v>15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3"/>
      <c r="DX4" s="114" t="s">
        <v>16</v>
      </c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6"/>
      <c r="ES4" s="75" t="s">
        <v>69</v>
      </c>
      <c r="ET4" s="76"/>
      <c r="EU4" s="117" t="s">
        <v>19</v>
      </c>
      <c r="EV4" s="118"/>
      <c r="EW4" s="119" t="s">
        <v>71</v>
      </c>
      <c r="EX4" s="120"/>
      <c r="EY4" s="120"/>
      <c r="EZ4" s="120"/>
      <c r="FA4" s="120"/>
      <c r="FB4" s="121"/>
      <c r="FC4" s="105" t="s">
        <v>22</v>
      </c>
      <c r="FD4" s="106"/>
      <c r="FE4" s="106"/>
      <c r="FF4" s="106"/>
      <c r="FG4" s="107"/>
      <c r="FH4" s="102" t="s">
        <v>28</v>
      </c>
      <c r="FI4" s="103"/>
      <c r="FJ4" s="103"/>
      <c r="FK4" s="103"/>
      <c r="FL4" s="104"/>
      <c r="FM4" s="99" t="s">
        <v>34</v>
      </c>
      <c r="FN4" s="100"/>
      <c r="FO4" s="100"/>
      <c r="FP4" s="100"/>
      <c r="FQ4" s="100"/>
      <c r="FR4" s="100"/>
      <c r="FS4" s="100"/>
      <c r="FT4" s="101"/>
    </row>
    <row r="5" spans="1:181" x14ac:dyDescent="0.25">
      <c r="A5" s="53" t="s">
        <v>1800</v>
      </c>
      <c r="B5" s="54" t="s">
        <v>0</v>
      </c>
      <c r="C5" s="55" t="s">
        <v>67</v>
      </c>
      <c r="D5" s="54" t="s">
        <v>2</v>
      </c>
      <c r="E5" s="56" t="s">
        <v>1</v>
      </c>
      <c r="F5" s="57" t="s">
        <v>3</v>
      </c>
      <c r="G5" s="58" t="s">
        <v>7</v>
      </c>
      <c r="H5" s="57" t="s">
        <v>4</v>
      </c>
      <c r="I5" s="58" t="s">
        <v>6</v>
      </c>
      <c r="J5" s="57" t="s">
        <v>5</v>
      </c>
      <c r="K5" s="58" t="s">
        <v>56</v>
      </c>
      <c r="L5" s="57" t="s">
        <v>54</v>
      </c>
      <c r="M5" s="58" t="s">
        <v>57</v>
      </c>
      <c r="N5" s="57" t="s">
        <v>58</v>
      </c>
      <c r="O5" s="58" t="s">
        <v>59</v>
      </c>
      <c r="P5" s="57" t="s">
        <v>60</v>
      </c>
      <c r="Q5" s="58" t="s">
        <v>61</v>
      </c>
      <c r="R5" s="57" t="s">
        <v>66</v>
      </c>
      <c r="S5" s="58" t="s">
        <v>61</v>
      </c>
      <c r="T5" s="57" t="s">
        <v>142</v>
      </c>
      <c r="U5" s="58" t="s">
        <v>61</v>
      </c>
      <c r="V5" s="57" t="s">
        <v>143</v>
      </c>
      <c r="W5" s="58" t="s">
        <v>61</v>
      </c>
      <c r="X5" s="57" t="s">
        <v>149</v>
      </c>
      <c r="Y5" s="58" t="s">
        <v>61</v>
      </c>
      <c r="Z5" s="57" t="s">
        <v>150</v>
      </c>
      <c r="AA5" s="58" t="s">
        <v>61</v>
      </c>
      <c r="AB5" s="57" t="s">
        <v>155</v>
      </c>
      <c r="AC5" s="58" t="s">
        <v>61</v>
      </c>
      <c r="AD5" s="57" t="s">
        <v>157</v>
      </c>
      <c r="AE5" s="58" t="s">
        <v>61</v>
      </c>
      <c r="AF5" s="57" t="s">
        <v>186</v>
      </c>
      <c r="AG5" s="58" t="s">
        <v>61</v>
      </c>
      <c r="AH5" s="57" t="s">
        <v>187</v>
      </c>
      <c r="AI5" s="58" t="s">
        <v>61</v>
      </c>
      <c r="AJ5" s="57" t="s">
        <v>188</v>
      </c>
      <c r="AK5" s="58" t="s">
        <v>61</v>
      </c>
      <c r="AL5" s="57" t="s">
        <v>231</v>
      </c>
      <c r="AM5" s="58" t="s">
        <v>61</v>
      </c>
      <c r="AN5" s="57" t="s">
        <v>230</v>
      </c>
      <c r="AO5" s="58" t="s">
        <v>61</v>
      </c>
      <c r="AP5" s="57" t="s">
        <v>228</v>
      </c>
      <c r="AQ5" s="58" t="s">
        <v>61</v>
      </c>
      <c r="AR5" s="57" t="s">
        <v>229</v>
      </c>
      <c r="AS5" s="58" t="s">
        <v>61</v>
      </c>
      <c r="AT5" s="57" t="s">
        <v>236</v>
      </c>
      <c r="AU5" s="58" t="s">
        <v>61</v>
      </c>
      <c r="AV5" s="57" t="s">
        <v>237</v>
      </c>
      <c r="AW5" s="58" t="s">
        <v>61</v>
      </c>
      <c r="AX5" s="57" t="s">
        <v>242</v>
      </c>
      <c r="AY5" s="58" t="s">
        <v>61</v>
      </c>
      <c r="AZ5" s="57" t="s">
        <v>243</v>
      </c>
      <c r="BA5" s="58" t="s">
        <v>61</v>
      </c>
      <c r="BB5" s="57" t="s">
        <v>244</v>
      </c>
      <c r="BC5" s="58" t="s">
        <v>61</v>
      </c>
      <c r="BD5" s="57" t="s">
        <v>245</v>
      </c>
      <c r="BE5" s="58" t="s">
        <v>61</v>
      </c>
      <c r="BF5" s="57" t="s">
        <v>246</v>
      </c>
      <c r="BG5" s="58" t="s">
        <v>61</v>
      </c>
      <c r="BH5" s="57" t="s">
        <v>523</v>
      </c>
      <c r="BI5" s="58" t="s">
        <v>61</v>
      </c>
      <c r="BJ5" s="57" t="s">
        <v>647</v>
      </c>
      <c r="BK5" s="58" t="s">
        <v>61</v>
      </c>
      <c r="BL5" s="57" t="s">
        <v>648</v>
      </c>
      <c r="BM5" s="58" t="s">
        <v>61</v>
      </c>
      <c r="BN5" s="57" t="s">
        <v>649</v>
      </c>
      <c r="BO5" s="58" t="s">
        <v>61</v>
      </c>
      <c r="BP5" s="57" t="s">
        <v>650</v>
      </c>
      <c r="BQ5" s="58" t="s">
        <v>61</v>
      </c>
      <c r="BR5" s="57" t="s">
        <v>651</v>
      </c>
      <c r="BS5" s="58" t="s">
        <v>61</v>
      </c>
      <c r="BT5" s="57" t="s">
        <v>652</v>
      </c>
      <c r="BU5" s="58" t="s">
        <v>61</v>
      </c>
      <c r="BV5" s="57" t="s">
        <v>653</v>
      </c>
      <c r="BW5" s="58" t="s">
        <v>61</v>
      </c>
      <c r="BX5" s="57" t="s">
        <v>654</v>
      </c>
      <c r="BY5" s="58" t="s">
        <v>61</v>
      </c>
      <c r="BZ5" s="57" t="s">
        <v>655</v>
      </c>
      <c r="CA5" s="58" t="s">
        <v>61</v>
      </c>
      <c r="CB5" s="57" t="s">
        <v>657</v>
      </c>
      <c r="CC5" s="58" t="s">
        <v>61</v>
      </c>
      <c r="CD5" s="57" t="s">
        <v>658</v>
      </c>
      <c r="CE5" s="58" t="s">
        <v>61</v>
      </c>
      <c r="CF5" s="57" t="s">
        <v>659</v>
      </c>
      <c r="CG5" s="58" t="s">
        <v>61</v>
      </c>
      <c r="CH5" s="57" t="s">
        <v>660</v>
      </c>
      <c r="CI5" s="58" t="s">
        <v>61</v>
      </c>
      <c r="CJ5" s="57" t="s">
        <v>1151</v>
      </c>
      <c r="CK5" s="58" t="s">
        <v>61</v>
      </c>
      <c r="CL5" s="57" t="s">
        <v>1152</v>
      </c>
      <c r="CM5" s="58" t="s">
        <v>61</v>
      </c>
      <c r="CN5" s="57" t="s">
        <v>1153</v>
      </c>
      <c r="CO5" s="58" t="s">
        <v>61</v>
      </c>
      <c r="CP5" s="57" t="s">
        <v>1154</v>
      </c>
      <c r="CQ5" s="58" t="s">
        <v>61</v>
      </c>
      <c r="CR5" s="57" t="s">
        <v>1155</v>
      </c>
      <c r="CS5" s="58" t="s">
        <v>61</v>
      </c>
      <c r="CT5" s="57" t="s">
        <v>1156</v>
      </c>
      <c r="CU5" s="58" t="s">
        <v>61</v>
      </c>
      <c r="CV5" s="57" t="s">
        <v>1157</v>
      </c>
      <c r="CW5" s="58" t="s">
        <v>61</v>
      </c>
      <c r="CX5" s="57" t="s">
        <v>1158</v>
      </c>
      <c r="CY5" s="58" t="s">
        <v>61</v>
      </c>
      <c r="CZ5" s="57" t="s">
        <v>1159</v>
      </c>
      <c r="DA5" s="58" t="s">
        <v>61</v>
      </c>
      <c r="DB5" s="57" t="s">
        <v>1160</v>
      </c>
      <c r="DC5" s="58" t="s">
        <v>61</v>
      </c>
      <c r="DD5" s="57" t="s">
        <v>1161</v>
      </c>
      <c r="DE5" s="58" t="s">
        <v>61</v>
      </c>
      <c r="DF5" s="57" t="s">
        <v>1162</v>
      </c>
      <c r="DG5" s="58" t="s">
        <v>61</v>
      </c>
      <c r="DH5" s="57" t="s">
        <v>1163</v>
      </c>
      <c r="DI5" s="58" t="s">
        <v>61</v>
      </c>
      <c r="DJ5" s="57" t="s">
        <v>1164</v>
      </c>
      <c r="DK5" s="58" t="s">
        <v>61</v>
      </c>
      <c r="DL5" s="57" t="s">
        <v>1165</v>
      </c>
      <c r="DM5" s="58" t="s">
        <v>61</v>
      </c>
      <c r="DN5" s="57" t="s">
        <v>1166</v>
      </c>
      <c r="DO5" s="58" t="s">
        <v>61</v>
      </c>
      <c r="DP5" s="57" t="s">
        <v>1167</v>
      </c>
      <c r="DQ5" s="58" t="s">
        <v>61</v>
      </c>
      <c r="DR5" s="57" t="s">
        <v>1168</v>
      </c>
      <c r="DS5" s="58" t="s">
        <v>61</v>
      </c>
      <c r="DT5" s="57" t="s">
        <v>1169</v>
      </c>
      <c r="DU5" s="58" t="s">
        <v>61</v>
      </c>
      <c r="DV5" s="57" t="s">
        <v>1170</v>
      </c>
      <c r="DW5" s="58" t="s">
        <v>61</v>
      </c>
      <c r="DX5" s="59" t="s">
        <v>8</v>
      </c>
      <c r="DY5" s="59" t="s">
        <v>47</v>
      </c>
      <c r="DZ5" s="59" t="s">
        <v>9</v>
      </c>
      <c r="EA5" s="59" t="s">
        <v>36</v>
      </c>
      <c r="EB5" s="59" t="s">
        <v>10</v>
      </c>
      <c r="EC5" s="59" t="s">
        <v>48</v>
      </c>
      <c r="ED5" s="59" t="s">
        <v>11</v>
      </c>
      <c r="EE5" s="59" t="s">
        <v>53</v>
      </c>
      <c r="EF5" s="59" t="s">
        <v>12</v>
      </c>
      <c r="EG5" s="59" t="s">
        <v>52</v>
      </c>
      <c r="EH5" s="59" t="s">
        <v>49</v>
      </c>
      <c r="EI5" s="59" t="s">
        <v>14</v>
      </c>
      <c r="EJ5" s="59" t="s">
        <v>37</v>
      </c>
      <c r="EK5" s="59" t="s">
        <v>50</v>
      </c>
      <c r="EL5" s="59" t="s">
        <v>51</v>
      </c>
      <c r="EM5" s="59" t="s">
        <v>46</v>
      </c>
      <c r="EN5" s="59" t="s">
        <v>38</v>
      </c>
      <c r="EO5" s="59" t="s">
        <v>70</v>
      </c>
      <c r="EP5" s="59" t="s">
        <v>39</v>
      </c>
      <c r="EQ5" s="59" t="s">
        <v>40</v>
      </c>
      <c r="ER5" s="59" t="s">
        <v>13</v>
      </c>
      <c r="ES5" s="60" t="s">
        <v>20</v>
      </c>
      <c r="ET5" s="60" t="s">
        <v>21</v>
      </c>
      <c r="EU5" s="61" t="s">
        <v>18</v>
      </c>
      <c r="EV5" s="61" t="s">
        <v>55</v>
      </c>
      <c r="EW5" s="66" t="s">
        <v>23</v>
      </c>
      <c r="EX5" s="66" t="s">
        <v>24</v>
      </c>
      <c r="EY5" s="66" t="s">
        <v>25</v>
      </c>
      <c r="EZ5" s="66" t="s">
        <v>72</v>
      </c>
      <c r="FA5" s="66" t="s">
        <v>25</v>
      </c>
      <c r="FB5" s="66" t="s">
        <v>73</v>
      </c>
      <c r="FC5" s="62" t="s">
        <v>23</v>
      </c>
      <c r="FD5" s="62" t="s">
        <v>24</v>
      </c>
      <c r="FE5" s="62" t="s">
        <v>25</v>
      </c>
      <c r="FF5" s="62" t="s">
        <v>26</v>
      </c>
      <c r="FG5" s="62" t="s">
        <v>27</v>
      </c>
      <c r="FH5" s="63" t="s">
        <v>23</v>
      </c>
      <c r="FI5" s="63" t="s">
        <v>24</v>
      </c>
      <c r="FJ5" s="63" t="s">
        <v>25</v>
      </c>
      <c r="FK5" s="63" t="s">
        <v>26</v>
      </c>
      <c r="FL5" s="63" t="s">
        <v>27</v>
      </c>
      <c r="FM5" s="65" t="s">
        <v>45</v>
      </c>
      <c r="FN5" s="65" t="s">
        <v>29</v>
      </c>
      <c r="FO5" s="65" t="s">
        <v>30</v>
      </c>
      <c r="FP5" s="65" t="s">
        <v>31</v>
      </c>
      <c r="FQ5" s="65" t="s">
        <v>32</v>
      </c>
      <c r="FR5" s="65" t="s">
        <v>33</v>
      </c>
      <c r="FS5" s="65" t="s">
        <v>35</v>
      </c>
      <c r="FT5" s="65" t="s">
        <v>44</v>
      </c>
      <c r="FU5" s="4" t="s">
        <v>41</v>
      </c>
      <c r="FV5" s="4" t="s">
        <v>42</v>
      </c>
      <c r="FW5" s="4" t="s">
        <v>43</v>
      </c>
      <c r="FY5" s="91"/>
    </row>
    <row r="6" spans="1:181" s="33" customFormat="1" ht="17.25" customHeight="1" x14ac:dyDescent="0.2">
      <c r="A6" s="52">
        <v>42067</v>
      </c>
      <c r="B6" s="11" t="s">
        <v>1253</v>
      </c>
      <c r="C6" s="19" t="s">
        <v>65</v>
      </c>
      <c r="D6" s="19" t="s">
        <v>87</v>
      </c>
      <c r="E6" s="20" t="s">
        <v>1795</v>
      </c>
      <c r="F6" s="79" t="s">
        <v>102</v>
      </c>
      <c r="G6" s="79" t="s">
        <v>1254</v>
      </c>
      <c r="H6" s="35" t="s">
        <v>466</v>
      </c>
      <c r="I6" s="34" t="s">
        <v>1255</v>
      </c>
      <c r="J6" s="35" t="s">
        <v>364</v>
      </c>
      <c r="K6" s="34" t="s">
        <v>1256</v>
      </c>
      <c r="L6" s="35" t="s">
        <v>200</v>
      </c>
      <c r="M6" s="34" t="s">
        <v>1257</v>
      </c>
      <c r="N6" s="35" t="s">
        <v>808</v>
      </c>
      <c r="O6" s="34" t="s">
        <v>1258</v>
      </c>
      <c r="P6" s="35" t="s">
        <v>136</v>
      </c>
      <c r="Q6" s="34" t="s">
        <v>1259</v>
      </c>
      <c r="R6" s="35" t="s">
        <v>168</v>
      </c>
      <c r="S6" s="34" t="s">
        <v>1260</v>
      </c>
      <c r="T6" s="35" t="s">
        <v>111</v>
      </c>
      <c r="U6" s="34" t="s">
        <v>1261</v>
      </c>
      <c r="V6" s="35" t="s">
        <v>151</v>
      </c>
      <c r="W6" s="34" t="s">
        <v>1262</v>
      </c>
      <c r="X6" s="35"/>
      <c r="Y6" s="34"/>
      <c r="Z6" s="35"/>
      <c r="AA6" s="34"/>
      <c r="AB6" s="35"/>
      <c r="AC6" s="34"/>
      <c r="AD6" s="35"/>
      <c r="AE6" s="34"/>
      <c r="AF6" s="35"/>
      <c r="AG6" s="34"/>
      <c r="AH6" s="35"/>
      <c r="AI6" s="34"/>
      <c r="AJ6" s="35"/>
      <c r="AK6" s="34"/>
      <c r="AL6" s="35"/>
      <c r="AM6" s="34"/>
      <c r="AN6" s="35"/>
      <c r="AO6" s="34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21" t="s">
        <v>1263</v>
      </c>
      <c r="DY6" s="79"/>
      <c r="DZ6" s="83"/>
      <c r="EA6" s="22"/>
      <c r="EB6" s="23" t="s">
        <v>1257</v>
      </c>
      <c r="EC6" s="22"/>
      <c r="ED6" s="23" t="s">
        <v>1258</v>
      </c>
      <c r="EE6" s="23"/>
      <c r="EF6" s="24"/>
      <c r="EG6" s="24"/>
      <c r="EH6" s="24"/>
      <c r="EI6" s="24"/>
      <c r="EJ6" s="24"/>
      <c r="EK6" s="24"/>
      <c r="EL6" s="24"/>
      <c r="EN6" s="24"/>
      <c r="EO6" s="24"/>
      <c r="EP6" s="24"/>
      <c r="EQ6" s="24"/>
      <c r="ER6" s="43">
        <v>57808</v>
      </c>
      <c r="ES6" s="39">
        <v>158.81</v>
      </c>
      <c r="ET6" s="25">
        <f t="shared" ref="ET6:ET37" si="0">ES6/0.444</f>
        <v>357.68018018018017</v>
      </c>
      <c r="EU6" s="12">
        <v>38568741066</v>
      </c>
      <c r="EV6" s="13">
        <v>10038568741063</v>
      </c>
      <c r="EW6" s="26"/>
      <c r="EX6" s="26"/>
      <c r="EY6" s="26"/>
      <c r="EZ6" s="64">
        <v>4.6500000000000004</v>
      </c>
      <c r="FA6" s="64">
        <v>6.54</v>
      </c>
      <c r="FB6" s="26"/>
      <c r="FC6" s="96" t="s">
        <v>68</v>
      </c>
      <c r="FD6" s="97"/>
      <c r="FE6" s="97"/>
      <c r="FF6" s="97"/>
      <c r="FG6" s="98"/>
      <c r="FH6" s="27">
        <v>4.7</v>
      </c>
      <c r="FI6" s="27">
        <v>4.7</v>
      </c>
      <c r="FJ6" s="27">
        <v>6.7</v>
      </c>
      <c r="FK6" s="28">
        <v>8.5649884259259262E-2</v>
      </c>
      <c r="FL6" s="27">
        <v>1.7000000000000002</v>
      </c>
      <c r="FM6" s="40" t="s">
        <v>62</v>
      </c>
      <c r="FN6" s="30">
        <v>1</v>
      </c>
      <c r="FO6" s="30">
        <v>80</v>
      </c>
      <c r="FP6" s="30">
        <v>6</v>
      </c>
      <c r="FQ6" s="30">
        <v>480</v>
      </c>
      <c r="FR6" s="30">
        <v>866</v>
      </c>
      <c r="FS6" s="41" t="s">
        <v>64</v>
      </c>
      <c r="FT6" s="30" t="s">
        <v>63</v>
      </c>
      <c r="FU6" s="32"/>
      <c r="FV6" s="32"/>
      <c r="FW6" s="32"/>
      <c r="FY6" s="90"/>
    </row>
    <row r="7" spans="1:181" s="33" customFormat="1" ht="15" customHeight="1" x14ac:dyDescent="0.2">
      <c r="A7" s="52">
        <v>42067</v>
      </c>
      <c r="B7" s="84" t="s">
        <v>1457</v>
      </c>
      <c r="C7" s="19" t="s">
        <v>65</v>
      </c>
      <c r="D7" s="19" t="s">
        <v>87</v>
      </c>
      <c r="E7" s="20" t="s">
        <v>1795</v>
      </c>
      <c r="F7" s="34" t="s">
        <v>100</v>
      </c>
      <c r="G7" s="34" t="s">
        <v>1458</v>
      </c>
      <c r="H7" s="35" t="s">
        <v>1459</v>
      </c>
      <c r="I7" s="34" t="s">
        <v>267</v>
      </c>
      <c r="J7" s="35" t="s">
        <v>200</v>
      </c>
      <c r="K7" s="34" t="s">
        <v>1460</v>
      </c>
      <c r="L7" s="35" t="s">
        <v>200</v>
      </c>
      <c r="M7" s="34" t="s">
        <v>268</v>
      </c>
      <c r="N7" s="35" t="s">
        <v>134</v>
      </c>
      <c r="O7" s="34" t="s">
        <v>269</v>
      </c>
      <c r="P7" s="35" t="s">
        <v>808</v>
      </c>
      <c r="Q7" s="34" t="s">
        <v>270</v>
      </c>
      <c r="R7" s="35" t="s">
        <v>140</v>
      </c>
      <c r="S7" s="34" t="s">
        <v>271</v>
      </c>
      <c r="T7" s="35" t="s">
        <v>140</v>
      </c>
      <c r="U7" s="34" t="s">
        <v>272</v>
      </c>
      <c r="V7" s="35" t="s">
        <v>140</v>
      </c>
      <c r="W7" s="34" t="s">
        <v>273</v>
      </c>
      <c r="X7" s="35" t="s">
        <v>140</v>
      </c>
      <c r="Y7" s="34" t="s">
        <v>1461</v>
      </c>
      <c r="Z7" s="35" t="s">
        <v>100</v>
      </c>
      <c r="AA7" s="34" t="s">
        <v>274</v>
      </c>
      <c r="AB7" s="35" t="s">
        <v>102</v>
      </c>
      <c r="AC7" s="34" t="s">
        <v>275</v>
      </c>
      <c r="AD7" s="35" t="s">
        <v>145</v>
      </c>
      <c r="AE7" s="34" t="s">
        <v>276</v>
      </c>
      <c r="AF7" s="35" t="s">
        <v>145</v>
      </c>
      <c r="AG7" s="34" t="s">
        <v>277</v>
      </c>
      <c r="AH7" s="35" t="s">
        <v>151</v>
      </c>
      <c r="AI7" s="34" t="s">
        <v>278</v>
      </c>
      <c r="AJ7" s="35"/>
      <c r="AK7" s="34"/>
      <c r="AL7" s="35"/>
      <c r="AM7" s="34"/>
      <c r="AN7" s="35"/>
      <c r="AO7" s="34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3" t="s">
        <v>267</v>
      </c>
      <c r="DY7" s="36"/>
      <c r="DZ7" s="43"/>
      <c r="EA7" s="36"/>
      <c r="EB7" s="34" t="s">
        <v>1882</v>
      </c>
      <c r="EC7" s="36"/>
      <c r="ED7" s="34" t="s">
        <v>270</v>
      </c>
      <c r="EE7" s="43"/>
      <c r="EF7" s="38"/>
      <c r="EG7" s="38"/>
      <c r="EH7" s="38"/>
      <c r="EI7" s="38"/>
      <c r="EJ7" s="38"/>
      <c r="EK7" s="38"/>
      <c r="EL7" s="38"/>
      <c r="EM7" s="44"/>
      <c r="EN7" s="38"/>
      <c r="EO7" s="38"/>
      <c r="EP7" s="38"/>
      <c r="EQ7" s="38"/>
      <c r="ER7" s="43" t="s">
        <v>1814</v>
      </c>
      <c r="ES7" s="39">
        <v>252.66</v>
      </c>
      <c r="ET7" s="25">
        <f t="shared" si="0"/>
        <v>569.05405405405406</v>
      </c>
      <c r="EU7" s="12">
        <v>38568741196</v>
      </c>
      <c r="EV7" s="13">
        <v>10038568741193</v>
      </c>
      <c r="EW7" s="26"/>
      <c r="EX7" s="26"/>
      <c r="EY7" s="26"/>
      <c r="EZ7" s="64">
        <v>5.12</v>
      </c>
      <c r="FA7" s="64">
        <v>16.100000000000001</v>
      </c>
      <c r="FB7" s="26"/>
      <c r="FC7" s="96" t="s">
        <v>68</v>
      </c>
      <c r="FD7" s="97"/>
      <c r="FE7" s="97"/>
      <c r="FF7" s="97"/>
      <c r="FG7" s="98"/>
      <c r="FH7" s="27">
        <v>5.5</v>
      </c>
      <c r="FI7" s="27">
        <v>5.5</v>
      </c>
      <c r="FJ7" s="27">
        <v>19.88</v>
      </c>
      <c r="FK7" s="28">
        <v>0.34801504629629626</v>
      </c>
      <c r="FL7" s="27">
        <v>1.8</v>
      </c>
      <c r="FM7" s="40" t="s">
        <v>62</v>
      </c>
      <c r="FN7" s="30">
        <v>1</v>
      </c>
      <c r="FO7" s="30">
        <v>56</v>
      </c>
      <c r="FP7" s="30">
        <v>2</v>
      </c>
      <c r="FQ7" s="30">
        <v>112</v>
      </c>
      <c r="FR7" s="30">
        <v>251.6</v>
      </c>
      <c r="FS7" s="41" t="s">
        <v>64</v>
      </c>
      <c r="FT7" s="30" t="s">
        <v>63</v>
      </c>
      <c r="FU7" s="32"/>
      <c r="FV7" s="32"/>
      <c r="FW7" s="32"/>
      <c r="FY7" s="90"/>
    </row>
    <row r="8" spans="1:181" s="33" customFormat="1" ht="15" customHeight="1" x14ac:dyDescent="0.2">
      <c r="A8" s="52">
        <v>42067</v>
      </c>
      <c r="B8" s="11" t="s">
        <v>1234</v>
      </c>
      <c r="C8" s="19" t="s">
        <v>65</v>
      </c>
      <c r="D8" s="19" t="s">
        <v>87</v>
      </c>
      <c r="E8" s="20" t="s">
        <v>1795</v>
      </c>
      <c r="F8" s="34" t="s">
        <v>100</v>
      </c>
      <c r="G8" s="34" t="s">
        <v>1235</v>
      </c>
      <c r="H8" s="35" t="s">
        <v>200</v>
      </c>
      <c r="I8" s="34" t="s">
        <v>1236</v>
      </c>
      <c r="J8" s="35" t="s">
        <v>200</v>
      </c>
      <c r="K8" s="34" t="s">
        <v>1237</v>
      </c>
      <c r="L8" s="35" t="s">
        <v>134</v>
      </c>
      <c r="M8" s="34" t="s">
        <v>1238</v>
      </c>
      <c r="N8" s="35" t="s">
        <v>136</v>
      </c>
      <c r="O8" s="34" t="s">
        <v>1239</v>
      </c>
      <c r="P8" s="35" t="s">
        <v>136</v>
      </c>
      <c r="Q8" s="34" t="s">
        <v>1240</v>
      </c>
      <c r="R8" s="35" t="s">
        <v>140</v>
      </c>
      <c r="S8" s="34" t="s">
        <v>1241</v>
      </c>
      <c r="T8" s="35" t="s">
        <v>140</v>
      </c>
      <c r="U8" s="34" t="s">
        <v>1242</v>
      </c>
      <c r="V8" s="35" t="s">
        <v>140</v>
      </c>
      <c r="W8" s="34" t="s">
        <v>1243</v>
      </c>
      <c r="X8" s="35" t="s">
        <v>100</v>
      </c>
      <c r="Y8" s="34" t="s">
        <v>1244</v>
      </c>
      <c r="Z8" s="35" t="s">
        <v>145</v>
      </c>
      <c r="AA8" s="34" t="s">
        <v>1245</v>
      </c>
      <c r="AB8" s="35" t="s">
        <v>145</v>
      </c>
      <c r="AC8" s="34" t="s">
        <v>1246</v>
      </c>
      <c r="AD8" s="35" t="s">
        <v>147</v>
      </c>
      <c r="AE8" s="34" t="s">
        <v>1247</v>
      </c>
      <c r="AF8" s="35" t="s">
        <v>151</v>
      </c>
      <c r="AG8" s="34" t="s">
        <v>1248</v>
      </c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34" t="s">
        <v>1249</v>
      </c>
      <c r="DY8" s="36"/>
      <c r="DZ8" s="43"/>
      <c r="EA8" s="36"/>
      <c r="EB8" s="43" t="s">
        <v>1237</v>
      </c>
      <c r="EC8" s="36"/>
      <c r="ED8" s="43"/>
      <c r="EE8" s="43"/>
      <c r="EF8" s="38"/>
      <c r="EG8" s="38"/>
      <c r="EH8" s="38"/>
      <c r="EI8" s="38"/>
      <c r="EJ8" s="38"/>
      <c r="EK8" s="38"/>
      <c r="EL8" s="38"/>
      <c r="EM8" s="44"/>
      <c r="EN8" s="38"/>
      <c r="EO8" s="38"/>
      <c r="EP8" s="38"/>
      <c r="EQ8" s="38"/>
      <c r="ER8" s="43" t="s">
        <v>1806</v>
      </c>
      <c r="ES8" s="39">
        <v>122.72</v>
      </c>
      <c r="ET8" s="25">
        <f t="shared" si="0"/>
        <v>276.39639639639637</v>
      </c>
      <c r="EU8" s="12">
        <v>38568741059</v>
      </c>
      <c r="EV8" s="13">
        <v>10038568741056</v>
      </c>
      <c r="EW8" s="26"/>
      <c r="EX8" s="26"/>
      <c r="EY8" s="26"/>
      <c r="EZ8" s="64">
        <v>2.75</v>
      </c>
      <c r="FA8" s="64">
        <v>8.44</v>
      </c>
      <c r="FB8" s="26"/>
      <c r="FC8" s="96" t="s">
        <v>68</v>
      </c>
      <c r="FD8" s="97"/>
      <c r="FE8" s="97"/>
      <c r="FF8" s="97"/>
      <c r="FG8" s="98"/>
      <c r="FH8" s="27">
        <v>2.75</v>
      </c>
      <c r="FI8" s="27">
        <v>2.75</v>
      </c>
      <c r="FJ8" s="27">
        <v>10</v>
      </c>
      <c r="FK8" s="28">
        <v>4.3764467592592594E-2</v>
      </c>
      <c r="FL8" s="27">
        <v>0.79999999999999993</v>
      </c>
      <c r="FM8" s="40" t="s">
        <v>62</v>
      </c>
      <c r="FN8" s="30">
        <v>1</v>
      </c>
      <c r="FO8" s="30">
        <v>238</v>
      </c>
      <c r="FP8" s="30">
        <v>4</v>
      </c>
      <c r="FQ8" s="30">
        <v>952</v>
      </c>
      <c r="FR8" s="30">
        <v>811.59999999999991</v>
      </c>
      <c r="FS8" s="41" t="s">
        <v>64</v>
      </c>
      <c r="FT8" s="30" t="s">
        <v>63</v>
      </c>
      <c r="FU8" s="32"/>
      <c r="FV8" s="32"/>
      <c r="FW8" s="32"/>
      <c r="FY8" s="90"/>
    </row>
    <row r="9" spans="1:181" s="33" customFormat="1" ht="15" customHeight="1" x14ac:dyDescent="0.2">
      <c r="A9" s="52">
        <v>42067</v>
      </c>
      <c r="B9" s="10" t="s">
        <v>1721</v>
      </c>
      <c r="C9" s="19" t="s">
        <v>65</v>
      </c>
      <c r="D9" s="19" t="s">
        <v>87</v>
      </c>
      <c r="E9" s="20" t="s">
        <v>1795</v>
      </c>
      <c r="F9" s="51" t="s">
        <v>100</v>
      </c>
      <c r="G9" s="51" t="s">
        <v>1742</v>
      </c>
      <c r="H9" s="35" t="s">
        <v>200</v>
      </c>
      <c r="I9" s="34" t="s">
        <v>1743</v>
      </c>
      <c r="J9" s="35" t="s">
        <v>134</v>
      </c>
      <c r="K9" s="34" t="s">
        <v>1744</v>
      </c>
      <c r="L9" s="35" t="s">
        <v>418</v>
      </c>
      <c r="M9" s="34" t="s">
        <v>1745</v>
      </c>
      <c r="N9" s="35" t="s">
        <v>418</v>
      </c>
      <c r="O9" s="34" t="s">
        <v>1746</v>
      </c>
      <c r="P9" s="35" t="s">
        <v>136</v>
      </c>
      <c r="Q9" s="34" t="s">
        <v>1747</v>
      </c>
      <c r="R9" s="35" t="s">
        <v>136</v>
      </c>
      <c r="S9" s="34" t="s">
        <v>1748</v>
      </c>
      <c r="T9" s="35" t="s">
        <v>136</v>
      </c>
      <c r="U9" s="34" t="s">
        <v>1749</v>
      </c>
      <c r="V9" s="35" t="s">
        <v>136</v>
      </c>
      <c r="W9" s="34" t="s">
        <v>1750</v>
      </c>
      <c r="X9" s="35" t="s">
        <v>136</v>
      </c>
      <c r="Y9" s="34" t="s">
        <v>1751</v>
      </c>
      <c r="Z9" s="35" t="s">
        <v>138</v>
      </c>
      <c r="AA9" s="34" t="s">
        <v>1752</v>
      </c>
      <c r="AB9" s="35" t="s">
        <v>138</v>
      </c>
      <c r="AC9" s="34" t="s">
        <v>1753</v>
      </c>
      <c r="AD9" s="35" t="s">
        <v>140</v>
      </c>
      <c r="AE9" s="34" t="s">
        <v>1754</v>
      </c>
      <c r="AF9" s="35" t="s">
        <v>140</v>
      </c>
      <c r="AG9" s="34" t="s">
        <v>1755</v>
      </c>
      <c r="AH9" s="35" t="s">
        <v>100</v>
      </c>
      <c r="AI9" s="34" t="s">
        <v>1756</v>
      </c>
      <c r="AJ9" s="35" t="s">
        <v>154</v>
      </c>
      <c r="AK9" s="34" t="s">
        <v>1757</v>
      </c>
      <c r="AL9" s="35" t="s">
        <v>154</v>
      </c>
      <c r="AM9" s="34" t="s">
        <v>1758</v>
      </c>
      <c r="AN9" s="35" t="s">
        <v>102</v>
      </c>
      <c r="AO9" s="34" t="s">
        <v>1745</v>
      </c>
      <c r="AP9" s="35" t="s">
        <v>102</v>
      </c>
      <c r="AQ9" s="34" t="s">
        <v>1746</v>
      </c>
      <c r="AR9" s="35" t="s">
        <v>104</v>
      </c>
      <c r="AS9" s="34" t="s">
        <v>1759</v>
      </c>
      <c r="AT9" s="35" t="s">
        <v>104</v>
      </c>
      <c r="AU9" s="34" t="s">
        <v>1760</v>
      </c>
      <c r="AV9" s="35" t="s">
        <v>145</v>
      </c>
      <c r="AW9" s="34" t="s">
        <v>1761</v>
      </c>
      <c r="AX9" s="35" t="s">
        <v>145</v>
      </c>
      <c r="AY9" s="34" t="s">
        <v>1762</v>
      </c>
      <c r="AZ9" s="35" t="s">
        <v>145</v>
      </c>
      <c r="BA9" s="34" t="s">
        <v>1763</v>
      </c>
      <c r="BB9" s="35" t="s">
        <v>147</v>
      </c>
      <c r="BC9" s="34" t="s">
        <v>1764</v>
      </c>
      <c r="BD9" s="35" t="s">
        <v>151</v>
      </c>
      <c r="BE9" s="34" t="s">
        <v>1765</v>
      </c>
      <c r="BF9" s="69"/>
      <c r="BG9" s="69"/>
      <c r="BH9" s="69"/>
      <c r="BI9" s="69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 t="s">
        <v>1766</v>
      </c>
      <c r="CK9" s="36"/>
      <c r="CL9" s="43"/>
      <c r="CM9" s="36"/>
      <c r="CN9" s="34" t="s">
        <v>1767</v>
      </c>
      <c r="CO9" s="36"/>
      <c r="CP9" s="34"/>
      <c r="CQ9" s="43"/>
      <c r="CR9" s="38"/>
      <c r="CS9" s="38"/>
      <c r="CT9" s="38"/>
      <c r="CU9" s="38"/>
      <c r="CV9" s="38"/>
      <c r="CW9" s="38"/>
      <c r="CX9" s="38"/>
      <c r="CY9" s="44"/>
      <c r="CZ9" s="38"/>
      <c r="DA9" s="38"/>
      <c r="DB9" s="38"/>
      <c r="DC9" s="38"/>
      <c r="DD9" s="43"/>
      <c r="DE9" s="34"/>
      <c r="DF9" s="35"/>
      <c r="DG9" s="34"/>
      <c r="DH9" s="35"/>
      <c r="DI9" s="34"/>
      <c r="DJ9" s="35"/>
      <c r="DK9" s="34"/>
      <c r="DL9" s="35"/>
      <c r="DM9" s="34"/>
      <c r="DN9" s="35"/>
      <c r="DO9" s="34"/>
      <c r="DP9" s="35"/>
      <c r="DQ9" s="34"/>
      <c r="DR9" s="35"/>
      <c r="DS9" s="34"/>
      <c r="DT9" s="35"/>
      <c r="DU9" s="34"/>
      <c r="DV9" s="35"/>
      <c r="DW9" s="34"/>
      <c r="DX9" s="34" t="s">
        <v>1766</v>
      </c>
      <c r="DY9" s="36"/>
      <c r="DZ9" s="43"/>
      <c r="EA9" s="36"/>
      <c r="EB9" s="34" t="s">
        <v>1767</v>
      </c>
      <c r="EC9" s="36"/>
      <c r="ED9" s="34" t="s">
        <v>1906</v>
      </c>
      <c r="EE9" s="43"/>
      <c r="EF9" s="38"/>
      <c r="EG9" s="38"/>
      <c r="EH9" s="38"/>
      <c r="EI9" s="38"/>
      <c r="EJ9" s="38"/>
      <c r="EK9" s="38"/>
      <c r="EL9" s="38"/>
      <c r="EM9" s="44"/>
      <c r="EN9" s="38"/>
      <c r="EO9" s="38"/>
      <c r="EP9" s="38"/>
      <c r="EQ9" s="38"/>
      <c r="ER9" s="43" t="s">
        <v>1819</v>
      </c>
      <c r="ES9" s="39">
        <v>78.739999999999995</v>
      </c>
      <c r="ET9" s="25">
        <f t="shared" si="0"/>
        <v>177.34234234234233</v>
      </c>
      <c r="EU9" s="7" t="s">
        <v>1789</v>
      </c>
      <c r="EV9" s="8" t="s">
        <v>1790</v>
      </c>
      <c r="EW9" s="26"/>
      <c r="EX9" s="26"/>
      <c r="EY9" s="26"/>
      <c r="EZ9" s="64">
        <v>2.76</v>
      </c>
      <c r="FA9" s="64">
        <v>5.24</v>
      </c>
      <c r="FB9" s="26"/>
      <c r="FC9" s="96" t="s">
        <v>68</v>
      </c>
      <c r="FD9" s="97"/>
      <c r="FE9" s="97"/>
      <c r="FF9" s="97"/>
      <c r="FG9" s="98"/>
      <c r="FH9" s="27">
        <v>3.75</v>
      </c>
      <c r="FI9" s="27">
        <v>3.75</v>
      </c>
      <c r="FJ9" s="27">
        <v>10.5</v>
      </c>
      <c r="FK9" s="28">
        <f>(FJ9*FI9*FH9)/1728</f>
        <v>8.544921875E-2</v>
      </c>
      <c r="FL9" s="27">
        <v>0.55000000000000004</v>
      </c>
      <c r="FM9" s="29" t="s">
        <v>62</v>
      </c>
      <c r="FN9" s="30">
        <v>1</v>
      </c>
      <c r="FO9" s="30">
        <v>120</v>
      </c>
      <c r="FP9" s="30">
        <v>4</v>
      </c>
      <c r="FQ9" s="30">
        <f>FN9*FO9*FP9</f>
        <v>480</v>
      </c>
      <c r="FR9" s="30">
        <f>(FL9*FO9*FP9)+50</f>
        <v>314</v>
      </c>
      <c r="FS9" s="31" t="s">
        <v>64</v>
      </c>
      <c r="FT9" s="30" t="s">
        <v>63</v>
      </c>
      <c r="FU9" s="50"/>
      <c r="FV9" s="50"/>
      <c r="FW9" s="32"/>
      <c r="FY9" s="90"/>
    </row>
    <row r="10" spans="1:181" s="33" customFormat="1" ht="15" customHeight="1" x14ac:dyDescent="0.2">
      <c r="A10" s="52">
        <v>42067</v>
      </c>
      <c r="B10" s="10" t="s">
        <v>1172</v>
      </c>
      <c r="C10" s="19" t="s">
        <v>65</v>
      </c>
      <c r="D10" s="19" t="s">
        <v>87</v>
      </c>
      <c r="E10" s="20" t="s">
        <v>1795</v>
      </c>
      <c r="F10" s="34" t="s">
        <v>100</v>
      </c>
      <c r="G10" s="34" t="s">
        <v>1173</v>
      </c>
      <c r="H10" s="35" t="s">
        <v>198</v>
      </c>
      <c r="I10" s="34" t="s">
        <v>1174</v>
      </c>
      <c r="J10" s="35" t="s">
        <v>200</v>
      </c>
      <c r="K10" s="34" t="s">
        <v>1175</v>
      </c>
      <c r="L10" s="35" t="s">
        <v>200</v>
      </c>
      <c r="M10" s="34" t="s">
        <v>1176</v>
      </c>
      <c r="N10" s="35" t="s">
        <v>134</v>
      </c>
      <c r="O10" s="34" t="s">
        <v>1177</v>
      </c>
      <c r="P10" s="35" t="s">
        <v>418</v>
      </c>
      <c r="Q10" s="34" t="s">
        <v>1178</v>
      </c>
      <c r="R10" s="35" t="s">
        <v>418</v>
      </c>
      <c r="S10" s="34" t="s">
        <v>1179</v>
      </c>
      <c r="T10" s="35" t="s">
        <v>136</v>
      </c>
      <c r="U10" s="34" t="s">
        <v>1180</v>
      </c>
      <c r="V10" s="35" t="s">
        <v>136</v>
      </c>
      <c r="W10" s="34" t="s">
        <v>1181</v>
      </c>
      <c r="X10" s="35" t="s">
        <v>136</v>
      </c>
      <c r="Y10" s="34" t="s">
        <v>1182</v>
      </c>
      <c r="Z10" s="35" t="s">
        <v>138</v>
      </c>
      <c r="AA10" s="34" t="s">
        <v>1183</v>
      </c>
      <c r="AB10" s="35" t="s">
        <v>140</v>
      </c>
      <c r="AC10" s="34" t="s">
        <v>1184</v>
      </c>
      <c r="AD10" s="35" t="s">
        <v>140</v>
      </c>
      <c r="AE10" s="34" t="s">
        <v>1185</v>
      </c>
      <c r="AF10" s="35" t="s">
        <v>140</v>
      </c>
      <c r="AG10" s="34" t="s">
        <v>1186</v>
      </c>
      <c r="AH10" s="35" t="s">
        <v>239</v>
      </c>
      <c r="AI10" s="34" t="s">
        <v>1187</v>
      </c>
      <c r="AJ10" s="35" t="s">
        <v>154</v>
      </c>
      <c r="AK10" s="34" t="s">
        <v>1188</v>
      </c>
      <c r="AL10" s="35" t="s">
        <v>154</v>
      </c>
      <c r="AM10" s="34" t="s">
        <v>1189</v>
      </c>
      <c r="AN10" s="35" t="s">
        <v>102</v>
      </c>
      <c r="AO10" s="34" t="s">
        <v>1178</v>
      </c>
      <c r="AP10" s="35" t="s">
        <v>102</v>
      </c>
      <c r="AQ10" s="34" t="s">
        <v>1179</v>
      </c>
      <c r="AR10" s="35" t="s">
        <v>104</v>
      </c>
      <c r="AS10" s="34" t="s">
        <v>1190</v>
      </c>
      <c r="AT10" s="35" t="s">
        <v>145</v>
      </c>
      <c r="AU10" s="34" t="s">
        <v>1191</v>
      </c>
      <c r="AV10" s="35" t="s">
        <v>145</v>
      </c>
      <c r="AW10" s="34" t="s">
        <v>1192</v>
      </c>
      <c r="AX10" s="35" t="s">
        <v>145</v>
      </c>
      <c r="AY10" s="34" t="s">
        <v>1193</v>
      </c>
      <c r="AZ10" s="35" t="s">
        <v>111</v>
      </c>
      <c r="BA10" s="34" t="s">
        <v>1194</v>
      </c>
      <c r="BB10" s="35" t="s">
        <v>111</v>
      </c>
      <c r="BC10" s="34" t="s">
        <v>1195</v>
      </c>
      <c r="BD10" s="35" t="s">
        <v>147</v>
      </c>
      <c r="BE10" s="34" t="s">
        <v>1196</v>
      </c>
      <c r="BF10" s="35" t="s">
        <v>151</v>
      </c>
      <c r="BG10" s="34" t="s">
        <v>1197</v>
      </c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 t="s">
        <v>1198</v>
      </c>
      <c r="DY10" s="36"/>
      <c r="DZ10" s="34"/>
      <c r="EA10" s="36"/>
      <c r="EB10" s="37" t="s">
        <v>1176</v>
      </c>
      <c r="EC10" s="36"/>
      <c r="ED10" s="37" t="s">
        <v>1907</v>
      </c>
      <c r="EE10" s="37"/>
      <c r="EF10" s="38"/>
      <c r="EG10" s="38"/>
      <c r="EH10" s="38"/>
      <c r="EI10" s="38"/>
      <c r="EJ10" s="38"/>
      <c r="EK10" s="38"/>
      <c r="EL10" s="38"/>
      <c r="EM10" s="34"/>
      <c r="EN10" s="38"/>
      <c r="EO10" s="38"/>
      <c r="EP10" s="38"/>
      <c r="EQ10" s="38"/>
      <c r="ER10" s="34" t="s">
        <v>1802</v>
      </c>
      <c r="ES10" s="39">
        <v>55.73</v>
      </c>
      <c r="ET10" s="25">
        <f t="shared" si="0"/>
        <v>125.51801801801801</v>
      </c>
      <c r="EU10" s="7">
        <v>38568741011</v>
      </c>
      <c r="EV10" s="8">
        <v>10038568741018</v>
      </c>
      <c r="EW10" s="26"/>
      <c r="EX10" s="26"/>
      <c r="EY10" s="26"/>
      <c r="EZ10" s="64">
        <v>3.72</v>
      </c>
      <c r="FA10" s="64">
        <v>2.76</v>
      </c>
      <c r="FB10" s="26"/>
      <c r="FC10" s="96" t="s">
        <v>68</v>
      </c>
      <c r="FD10" s="97"/>
      <c r="FE10" s="97"/>
      <c r="FF10" s="97"/>
      <c r="FG10" s="98"/>
      <c r="FH10" s="27">
        <v>3.75</v>
      </c>
      <c r="FI10" s="27">
        <v>3.75</v>
      </c>
      <c r="FJ10" s="27">
        <v>10.5</v>
      </c>
      <c r="FK10" s="28">
        <v>8.544921875E-2</v>
      </c>
      <c r="FL10" s="27">
        <v>0.6</v>
      </c>
      <c r="FM10" s="40" t="s">
        <v>62</v>
      </c>
      <c r="FN10" s="30">
        <v>1</v>
      </c>
      <c r="FO10" s="30">
        <v>120</v>
      </c>
      <c r="FP10" s="30">
        <v>4</v>
      </c>
      <c r="FQ10" s="30">
        <v>480</v>
      </c>
      <c r="FR10" s="30">
        <v>338</v>
      </c>
      <c r="FS10" s="41" t="s">
        <v>64</v>
      </c>
      <c r="FT10" s="30" t="s">
        <v>63</v>
      </c>
      <c r="FU10" s="32"/>
      <c r="FV10" s="32"/>
      <c r="FW10" s="32"/>
      <c r="FY10" s="90"/>
    </row>
    <row r="11" spans="1:181" s="33" customFormat="1" ht="15" customHeight="1" x14ac:dyDescent="0.2">
      <c r="A11" s="52">
        <v>42067</v>
      </c>
      <c r="B11" s="10" t="s">
        <v>1720</v>
      </c>
      <c r="C11" s="19" t="s">
        <v>65</v>
      </c>
      <c r="D11" s="19" t="s">
        <v>87</v>
      </c>
      <c r="E11" s="20" t="s">
        <v>1795</v>
      </c>
      <c r="F11" s="51" t="s">
        <v>102</v>
      </c>
      <c r="G11" s="51" t="s">
        <v>1768</v>
      </c>
      <c r="H11" s="35" t="s">
        <v>136</v>
      </c>
      <c r="I11" s="34" t="s">
        <v>1769</v>
      </c>
      <c r="J11" s="35" t="s">
        <v>136</v>
      </c>
      <c r="K11" s="34" t="s">
        <v>1770</v>
      </c>
      <c r="L11" s="35" t="s">
        <v>140</v>
      </c>
      <c r="M11" s="34" t="s">
        <v>1771</v>
      </c>
      <c r="N11" s="35" t="s">
        <v>140</v>
      </c>
      <c r="O11" s="34" t="s">
        <v>1772</v>
      </c>
      <c r="P11" s="35" t="s">
        <v>140</v>
      </c>
      <c r="Q11" s="34" t="s">
        <v>1773</v>
      </c>
      <c r="R11" s="35" t="s">
        <v>100</v>
      </c>
      <c r="S11" s="34" t="s">
        <v>1774</v>
      </c>
      <c r="T11" s="35" t="s">
        <v>100</v>
      </c>
      <c r="U11" s="34" t="s">
        <v>1775</v>
      </c>
      <c r="V11" s="35" t="s">
        <v>154</v>
      </c>
      <c r="W11" s="34" t="s">
        <v>1776</v>
      </c>
      <c r="X11" s="35" t="s">
        <v>102</v>
      </c>
      <c r="Y11" s="34" t="s">
        <v>1768</v>
      </c>
      <c r="Z11" s="35" t="s">
        <v>145</v>
      </c>
      <c r="AA11" s="34" t="s">
        <v>1777</v>
      </c>
      <c r="AB11" s="35" t="s">
        <v>145</v>
      </c>
      <c r="AC11" s="34" t="s">
        <v>1778</v>
      </c>
      <c r="AD11" s="35" t="s">
        <v>111</v>
      </c>
      <c r="AE11" s="34" t="s">
        <v>1779</v>
      </c>
      <c r="AF11" s="35" t="s">
        <v>147</v>
      </c>
      <c r="AG11" s="34" t="s">
        <v>1780</v>
      </c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43"/>
      <c r="CK11" s="36"/>
      <c r="CL11" s="34"/>
      <c r="CM11" s="36"/>
      <c r="CN11" s="34" t="s">
        <v>1781</v>
      </c>
      <c r="CO11" s="36"/>
      <c r="CP11" s="43"/>
      <c r="CQ11" s="43"/>
      <c r="CR11" s="38"/>
      <c r="CS11" s="38"/>
      <c r="CT11" s="38"/>
      <c r="CU11" s="38"/>
      <c r="CV11" s="38"/>
      <c r="CW11" s="38"/>
      <c r="CX11" s="38"/>
      <c r="CY11" s="34"/>
      <c r="CZ11" s="38"/>
      <c r="DA11" s="38"/>
      <c r="DB11" s="38"/>
      <c r="DC11" s="38"/>
      <c r="DD11" s="34"/>
      <c r="DE11" s="34"/>
      <c r="DF11" s="35"/>
      <c r="DG11" s="34"/>
      <c r="DH11" s="35"/>
      <c r="DI11" s="34"/>
      <c r="DJ11" s="35"/>
      <c r="DK11" s="34"/>
      <c r="DL11" s="35"/>
      <c r="DM11" s="34"/>
      <c r="DN11" s="35"/>
      <c r="DO11" s="34"/>
      <c r="DP11" s="35"/>
      <c r="DQ11" s="34"/>
      <c r="DR11" s="35"/>
      <c r="DS11" s="34"/>
      <c r="DT11" s="35"/>
      <c r="DU11" s="34"/>
      <c r="DV11" s="35"/>
      <c r="DW11" s="34"/>
      <c r="DX11" s="43" t="s">
        <v>1896</v>
      </c>
      <c r="DY11" s="36"/>
      <c r="DZ11" s="34"/>
      <c r="EA11" s="36"/>
      <c r="EB11" s="34" t="s">
        <v>1781</v>
      </c>
      <c r="EC11" s="36"/>
      <c r="ED11" s="43"/>
      <c r="EE11" s="43"/>
      <c r="EF11" s="38"/>
      <c r="EG11" s="38"/>
      <c r="EH11" s="38"/>
      <c r="EI11" s="38"/>
      <c r="EJ11" s="38"/>
      <c r="EK11" s="38"/>
      <c r="EL11" s="38"/>
      <c r="EM11" s="34"/>
      <c r="EN11" s="38"/>
      <c r="EO11" s="38"/>
      <c r="EP11" s="38"/>
      <c r="EQ11" s="38"/>
      <c r="ER11" s="34" t="s">
        <v>1820</v>
      </c>
      <c r="ES11" s="39">
        <v>78.42</v>
      </c>
      <c r="ET11" s="25">
        <f t="shared" si="0"/>
        <v>176.62162162162161</v>
      </c>
      <c r="EU11" s="7" t="s">
        <v>1791</v>
      </c>
      <c r="EV11" s="8" t="s">
        <v>1792</v>
      </c>
      <c r="EW11" s="26"/>
      <c r="EX11" s="26"/>
      <c r="EY11" s="26"/>
      <c r="EZ11" s="64">
        <v>1.63</v>
      </c>
      <c r="FA11" s="64">
        <v>3.54</v>
      </c>
      <c r="FB11" s="26"/>
      <c r="FC11" s="96" t="s">
        <v>68</v>
      </c>
      <c r="FD11" s="97"/>
      <c r="FE11" s="97"/>
      <c r="FF11" s="97"/>
      <c r="FG11" s="98"/>
      <c r="FH11" s="27">
        <v>3.375</v>
      </c>
      <c r="FI11" s="27">
        <v>3.375</v>
      </c>
      <c r="FJ11" s="27">
        <v>5</v>
      </c>
      <c r="FK11" s="28">
        <f>(FJ11*FI11*FH11)/1728</f>
        <v>3.2958984375E-2</v>
      </c>
      <c r="FL11" s="27">
        <v>1.85</v>
      </c>
      <c r="FM11" s="29" t="s">
        <v>62</v>
      </c>
      <c r="FN11" s="30">
        <v>1</v>
      </c>
      <c r="FO11" s="30">
        <v>357</v>
      </c>
      <c r="FP11" s="30">
        <v>9</v>
      </c>
      <c r="FQ11" s="30">
        <f>FN11*FO11*FP11</f>
        <v>3213</v>
      </c>
      <c r="FR11" s="30">
        <f>(FL11*FO11*FP11)+50</f>
        <v>5994.05</v>
      </c>
      <c r="FS11" s="31" t="s">
        <v>64</v>
      </c>
      <c r="FT11" s="30" t="s">
        <v>63</v>
      </c>
      <c r="FU11" s="50"/>
      <c r="FV11" s="50"/>
      <c r="FW11" s="32"/>
      <c r="FY11" s="90"/>
    </row>
    <row r="12" spans="1:181" s="33" customFormat="1" ht="15" customHeight="1" x14ac:dyDescent="0.2">
      <c r="A12" s="52">
        <v>42067</v>
      </c>
      <c r="B12" s="10" t="s">
        <v>342</v>
      </c>
      <c r="C12" s="19" t="s">
        <v>65</v>
      </c>
      <c r="D12" s="19" t="s">
        <v>87</v>
      </c>
      <c r="E12" s="20" t="s">
        <v>1795</v>
      </c>
      <c r="F12" s="51" t="s">
        <v>88</v>
      </c>
      <c r="G12" s="51" t="s">
        <v>355</v>
      </c>
      <c r="H12" s="35" t="s">
        <v>172</v>
      </c>
      <c r="I12" s="34" t="s">
        <v>525</v>
      </c>
      <c r="J12" s="35" t="s">
        <v>200</v>
      </c>
      <c r="K12" s="34" t="s">
        <v>1171</v>
      </c>
      <c r="L12" s="34" t="s">
        <v>88</v>
      </c>
      <c r="M12" s="34" t="s">
        <v>527</v>
      </c>
      <c r="N12" s="35" t="s">
        <v>88</v>
      </c>
      <c r="O12" s="34" t="s">
        <v>528</v>
      </c>
      <c r="P12" s="35" t="s">
        <v>88</v>
      </c>
      <c r="Q12" s="34" t="s">
        <v>529</v>
      </c>
      <c r="R12" s="35" t="s">
        <v>88</v>
      </c>
      <c r="S12" s="34" t="s">
        <v>530</v>
      </c>
      <c r="T12" s="35" t="s">
        <v>88</v>
      </c>
      <c r="U12" s="34" t="s">
        <v>531</v>
      </c>
      <c r="V12" s="35" t="s">
        <v>159</v>
      </c>
      <c r="W12" s="34" t="s">
        <v>532</v>
      </c>
      <c r="X12" s="35" t="s">
        <v>140</v>
      </c>
      <c r="Y12" s="34" t="s">
        <v>533</v>
      </c>
      <c r="Z12" s="35" t="s">
        <v>183</v>
      </c>
      <c r="AA12" s="34" t="s">
        <v>535</v>
      </c>
      <c r="AB12" s="35" t="s">
        <v>419</v>
      </c>
      <c r="AC12" s="34" t="s">
        <v>536</v>
      </c>
      <c r="AD12" s="35" t="s">
        <v>419</v>
      </c>
      <c r="AE12" s="34" t="s">
        <v>537</v>
      </c>
      <c r="AF12" s="35" t="s">
        <v>104</v>
      </c>
      <c r="AG12" s="34" t="s">
        <v>538</v>
      </c>
      <c r="AH12" s="35" t="s">
        <v>104</v>
      </c>
      <c r="AI12" s="34" t="s">
        <v>539</v>
      </c>
      <c r="AJ12" s="35" t="s">
        <v>168</v>
      </c>
      <c r="AK12" s="34" t="s">
        <v>540</v>
      </c>
      <c r="AL12" s="35" t="s">
        <v>541</v>
      </c>
      <c r="AM12" s="34" t="s">
        <v>542</v>
      </c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51" t="s">
        <v>1863</v>
      </c>
      <c r="DY12" s="36"/>
      <c r="DZ12" s="34" t="s">
        <v>526</v>
      </c>
      <c r="EA12" s="36"/>
      <c r="EB12" s="43" t="s">
        <v>1894</v>
      </c>
      <c r="EC12" s="36"/>
      <c r="ED12" s="43" t="s">
        <v>1908</v>
      </c>
      <c r="EE12" s="43"/>
      <c r="EF12" s="38"/>
      <c r="EG12" s="38"/>
      <c r="EH12" s="38"/>
      <c r="EI12" s="38"/>
      <c r="EJ12" s="38"/>
      <c r="EK12" s="38"/>
      <c r="EL12" s="38"/>
      <c r="EM12" s="34" t="s">
        <v>534</v>
      </c>
      <c r="EN12" s="38"/>
      <c r="EO12" s="38"/>
      <c r="EP12" s="38"/>
      <c r="EQ12" s="38"/>
      <c r="ER12" s="34" t="s">
        <v>543</v>
      </c>
      <c r="ES12" s="39">
        <v>74.010000000000005</v>
      </c>
      <c r="ET12" s="25">
        <f t="shared" si="0"/>
        <v>166.68918918918919</v>
      </c>
      <c r="EU12" s="7" t="s">
        <v>369</v>
      </c>
      <c r="EV12" s="8" t="s">
        <v>370</v>
      </c>
      <c r="EW12" s="26"/>
      <c r="EX12" s="26"/>
      <c r="EY12" s="26"/>
      <c r="EZ12" s="64">
        <v>1.85</v>
      </c>
      <c r="FA12" s="64">
        <v>6.02</v>
      </c>
      <c r="FB12" s="26"/>
      <c r="FC12" s="96" t="s">
        <v>68</v>
      </c>
      <c r="FD12" s="97"/>
      <c r="FE12" s="97"/>
      <c r="FF12" s="97"/>
      <c r="FG12" s="98"/>
      <c r="FH12" s="27">
        <v>2.5</v>
      </c>
      <c r="FI12" s="27">
        <v>2.5</v>
      </c>
      <c r="FJ12" s="27">
        <v>9</v>
      </c>
      <c r="FK12" s="28">
        <f>(FJ12*FI12*FH12)/1728</f>
        <v>3.2552083333333336E-2</v>
      </c>
      <c r="FL12" s="27">
        <v>0.7</v>
      </c>
      <c r="FM12" s="29" t="s">
        <v>62</v>
      </c>
      <c r="FN12" s="30">
        <v>1</v>
      </c>
      <c r="FO12" s="30">
        <v>357</v>
      </c>
      <c r="FP12" s="30">
        <v>4</v>
      </c>
      <c r="FQ12" s="30">
        <f>FN12*FO12*FP12</f>
        <v>1428</v>
      </c>
      <c r="FR12" s="30">
        <f>(FL12*FO12*FP12)+50</f>
        <v>1049.5999999999999</v>
      </c>
      <c r="FS12" s="31" t="s">
        <v>64</v>
      </c>
      <c r="FT12" s="30" t="s">
        <v>63</v>
      </c>
      <c r="FU12" s="32"/>
      <c r="FV12" s="32"/>
      <c r="FW12" s="32"/>
      <c r="FY12" s="90"/>
    </row>
    <row r="13" spans="1:181" s="33" customFormat="1" ht="15" customHeight="1" x14ac:dyDescent="0.2">
      <c r="A13" s="52">
        <v>42067</v>
      </c>
      <c r="B13" s="11" t="s">
        <v>1438</v>
      </c>
      <c r="C13" s="19" t="s">
        <v>65</v>
      </c>
      <c r="D13" s="19" t="s">
        <v>87</v>
      </c>
      <c r="E13" s="20" t="s">
        <v>1795</v>
      </c>
      <c r="F13" s="34" t="s">
        <v>107</v>
      </c>
      <c r="G13" s="34" t="s">
        <v>1439</v>
      </c>
      <c r="H13" s="35" t="s">
        <v>475</v>
      </c>
      <c r="I13" s="34" t="s">
        <v>1440</v>
      </c>
      <c r="J13" s="35" t="s">
        <v>475</v>
      </c>
      <c r="K13" s="34" t="s">
        <v>1441</v>
      </c>
      <c r="L13" s="35" t="s">
        <v>88</v>
      </c>
      <c r="M13" s="34" t="s">
        <v>1442</v>
      </c>
      <c r="N13" s="35" t="s">
        <v>88</v>
      </c>
      <c r="O13" s="34" t="s">
        <v>1443</v>
      </c>
      <c r="P13" s="35" t="s">
        <v>88</v>
      </c>
      <c r="Q13" s="34" t="s">
        <v>1444</v>
      </c>
      <c r="R13" s="35" t="s">
        <v>159</v>
      </c>
      <c r="S13" s="34" t="s">
        <v>1445</v>
      </c>
      <c r="T13" s="35" t="s">
        <v>107</v>
      </c>
      <c r="U13" s="34" t="s">
        <v>1446</v>
      </c>
      <c r="V13" s="35" t="s">
        <v>140</v>
      </c>
      <c r="W13" s="34" t="s">
        <v>1447</v>
      </c>
      <c r="X13" s="35" t="s">
        <v>140</v>
      </c>
      <c r="Y13" s="34" t="s">
        <v>1448</v>
      </c>
      <c r="Z13" s="35" t="s">
        <v>140</v>
      </c>
      <c r="AA13" s="34" t="s">
        <v>1449</v>
      </c>
      <c r="AB13" s="35" t="s">
        <v>239</v>
      </c>
      <c r="AC13" s="34" t="s">
        <v>1450</v>
      </c>
      <c r="AD13" s="35" t="s">
        <v>309</v>
      </c>
      <c r="AE13" s="34" t="s">
        <v>1451</v>
      </c>
      <c r="AF13" s="35" t="s">
        <v>102</v>
      </c>
      <c r="AG13" s="34" t="s">
        <v>1452</v>
      </c>
      <c r="AH13" s="35" t="s">
        <v>490</v>
      </c>
      <c r="AI13" s="34" t="s">
        <v>1453</v>
      </c>
      <c r="AJ13" s="35" t="s">
        <v>419</v>
      </c>
      <c r="AK13" s="34" t="s">
        <v>1454</v>
      </c>
      <c r="AL13" s="35" t="s">
        <v>398</v>
      </c>
      <c r="AM13" s="34" t="s">
        <v>1455</v>
      </c>
      <c r="AN13" s="35" t="s">
        <v>111</v>
      </c>
      <c r="AO13" s="34" t="s">
        <v>1456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3" t="s">
        <v>1895</v>
      </c>
      <c r="DY13" s="36"/>
      <c r="DZ13" s="43"/>
      <c r="EA13" s="36"/>
      <c r="EB13" s="36" t="s">
        <v>1893</v>
      </c>
      <c r="EC13" s="36"/>
      <c r="ED13" s="43"/>
      <c r="EE13" s="43"/>
      <c r="EF13" s="38"/>
      <c r="EG13" s="38"/>
      <c r="EH13" s="38"/>
      <c r="EI13" s="38"/>
      <c r="EJ13" s="38"/>
      <c r="EK13" s="38"/>
      <c r="EL13" s="38"/>
      <c r="EM13" s="44"/>
      <c r="EN13" s="38"/>
      <c r="EO13" s="38"/>
      <c r="EP13" s="38"/>
      <c r="EQ13" s="38"/>
      <c r="ER13" s="43" t="s">
        <v>1813</v>
      </c>
      <c r="ES13" s="39">
        <v>176.14</v>
      </c>
      <c r="ET13" s="25">
        <f t="shared" si="0"/>
        <v>396.7117117117117</v>
      </c>
      <c r="EU13" s="12">
        <v>38568741172</v>
      </c>
      <c r="EV13" s="13">
        <v>10038568741179</v>
      </c>
      <c r="EW13" s="26"/>
      <c r="EX13" s="26"/>
      <c r="EY13" s="26"/>
      <c r="EZ13" s="64">
        <v>3.29</v>
      </c>
      <c r="FA13" s="64">
        <v>14.69</v>
      </c>
      <c r="FB13" s="26"/>
      <c r="FC13" s="96" t="s">
        <v>68</v>
      </c>
      <c r="FD13" s="97"/>
      <c r="FE13" s="97"/>
      <c r="FF13" s="97"/>
      <c r="FG13" s="98"/>
      <c r="FH13" s="27">
        <v>3.75</v>
      </c>
      <c r="FI13" s="27">
        <v>3.75</v>
      </c>
      <c r="FJ13" s="27">
        <v>15.5</v>
      </c>
      <c r="FK13" s="28">
        <v>0.12613932291666666</v>
      </c>
      <c r="FL13" s="27">
        <v>2.6</v>
      </c>
      <c r="FM13" s="40" t="s">
        <v>62</v>
      </c>
      <c r="FN13" s="30">
        <v>1</v>
      </c>
      <c r="FO13" s="30">
        <v>120</v>
      </c>
      <c r="FP13" s="30">
        <v>2</v>
      </c>
      <c r="FQ13" s="30">
        <v>240</v>
      </c>
      <c r="FR13" s="30">
        <v>674</v>
      </c>
      <c r="FS13" s="30" t="s">
        <v>64</v>
      </c>
      <c r="FT13" s="30" t="s">
        <v>63</v>
      </c>
      <c r="FU13" s="32"/>
      <c r="FV13" s="32"/>
      <c r="FW13" s="32"/>
      <c r="FY13" s="90"/>
    </row>
    <row r="14" spans="1:181" s="33" customFormat="1" ht="15" customHeight="1" x14ac:dyDescent="0.2">
      <c r="A14" s="52">
        <v>42067</v>
      </c>
      <c r="B14" s="11" t="s">
        <v>1312</v>
      </c>
      <c r="C14" s="19" t="s">
        <v>65</v>
      </c>
      <c r="D14" s="19" t="s">
        <v>87</v>
      </c>
      <c r="E14" s="20" t="s">
        <v>1795</v>
      </c>
      <c r="F14" s="34" t="s">
        <v>102</v>
      </c>
      <c r="G14" s="34" t="s">
        <v>1313</v>
      </c>
      <c r="H14" s="35" t="s">
        <v>140</v>
      </c>
      <c r="I14" s="34" t="s">
        <v>1314</v>
      </c>
      <c r="J14" s="35" t="s">
        <v>102</v>
      </c>
      <c r="K14" s="34" t="s">
        <v>1315</v>
      </c>
      <c r="L14" s="35" t="s">
        <v>102</v>
      </c>
      <c r="M14" s="34" t="s">
        <v>1316</v>
      </c>
      <c r="N14" s="35" t="s">
        <v>145</v>
      </c>
      <c r="O14" s="34" t="s">
        <v>1317</v>
      </c>
      <c r="P14" s="35" t="s">
        <v>145</v>
      </c>
      <c r="Q14" s="34" t="s">
        <v>1318</v>
      </c>
      <c r="R14" s="35" t="s">
        <v>147</v>
      </c>
      <c r="S14" s="34" t="s">
        <v>1319</v>
      </c>
      <c r="T14" s="35" t="s">
        <v>170</v>
      </c>
      <c r="U14" s="34" t="s">
        <v>1320</v>
      </c>
      <c r="V14" s="35" t="s">
        <v>656</v>
      </c>
      <c r="W14" s="34" t="s">
        <v>1321</v>
      </c>
      <c r="X14" s="35"/>
      <c r="Y14" s="34"/>
      <c r="Z14" s="35"/>
      <c r="AA14" s="34"/>
      <c r="AB14" s="35"/>
      <c r="AC14" s="34"/>
      <c r="AD14" s="35"/>
      <c r="AE14" s="34"/>
      <c r="AF14" s="35"/>
      <c r="AG14" s="34"/>
      <c r="AH14" s="35"/>
      <c r="AI14" s="34"/>
      <c r="AJ14" s="35"/>
      <c r="AK14" s="34"/>
      <c r="AL14" s="35"/>
      <c r="AM14" s="34"/>
      <c r="AN14" s="35"/>
      <c r="AO14" s="34"/>
      <c r="AP14" s="35"/>
      <c r="AQ14" s="34"/>
      <c r="AR14" s="35"/>
      <c r="AS14" s="34"/>
      <c r="AT14" s="35"/>
      <c r="AU14" s="34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3"/>
      <c r="DY14" s="36"/>
      <c r="DZ14" s="43"/>
      <c r="EA14" s="36"/>
      <c r="EB14" s="43" t="s">
        <v>1883</v>
      </c>
      <c r="EC14" s="36"/>
      <c r="ED14" s="43"/>
      <c r="EE14" s="43"/>
      <c r="EF14" s="38"/>
      <c r="EG14" s="38"/>
      <c r="EH14" s="38"/>
      <c r="EI14" s="38"/>
      <c r="EJ14" s="38"/>
      <c r="EK14" s="38"/>
      <c r="EL14" s="38"/>
      <c r="EM14" s="44"/>
      <c r="EN14" s="38"/>
      <c r="EO14" s="38"/>
      <c r="EP14" s="38"/>
      <c r="EQ14" s="38"/>
      <c r="ER14" s="43" t="s">
        <v>1809</v>
      </c>
      <c r="ES14" s="39">
        <v>93.85</v>
      </c>
      <c r="ET14" s="25">
        <f t="shared" si="0"/>
        <v>211.37387387387386</v>
      </c>
      <c r="EU14" s="12">
        <v>38568742056</v>
      </c>
      <c r="EV14" s="13">
        <v>10038568742053</v>
      </c>
      <c r="EW14" s="26"/>
      <c r="EX14" s="26"/>
      <c r="EY14" s="26"/>
      <c r="EZ14" s="64">
        <v>2.83</v>
      </c>
      <c r="FA14" s="64">
        <v>7.87</v>
      </c>
      <c r="FB14" s="26"/>
      <c r="FC14" s="96" t="s">
        <v>68</v>
      </c>
      <c r="FD14" s="97"/>
      <c r="FE14" s="97"/>
      <c r="FF14" s="97"/>
      <c r="FG14" s="98"/>
      <c r="FH14" s="27">
        <v>3.75</v>
      </c>
      <c r="FI14" s="27">
        <v>3.75</v>
      </c>
      <c r="FJ14" s="27">
        <v>10.5</v>
      </c>
      <c r="FK14" s="28">
        <v>8.544921875E-2</v>
      </c>
      <c r="FL14" s="27">
        <v>1.1000000000000001</v>
      </c>
      <c r="FM14" s="40" t="s">
        <v>62</v>
      </c>
      <c r="FN14" s="30">
        <v>1</v>
      </c>
      <c r="FO14" s="30">
        <v>120</v>
      </c>
      <c r="FP14" s="30">
        <v>4</v>
      </c>
      <c r="FQ14" s="30">
        <v>480</v>
      </c>
      <c r="FR14" s="30">
        <v>578</v>
      </c>
      <c r="FS14" s="41" t="s">
        <v>64</v>
      </c>
      <c r="FT14" s="30" t="s">
        <v>63</v>
      </c>
      <c r="FU14" s="32"/>
      <c r="FV14" s="32"/>
      <c r="FW14" s="32"/>
      <c r="FY14" s="90"/>
    </row>
    <row r="15" spans="1:181" s="33" customFormat="1" ht="15" customHeight="1" x14ac:dyDescent="0.2">
      <c r="A15" s="52">
        <v>42067</v>
      </c>
      <c r="B15" s="11" t="s">
        <v>1264</v>
      </c>
      <c r="C15" s="19" t="s">
        <v>65</v>
      </c>
      <c r="D15" s="19" t="s">
        <v>87</v>
      </c>
      <c r="E15" s="20" t="s">
        <v>1795</v>
      </c>
      <c r="F15" s="34" t="s">
        <v>107</v>
      </c>
      <c r="G15" s="34" t="s">
        <v>1265</v>
      </c>
      <c r="H15" s="35" t="s">
        <v>364</v>
      </c>
      <c r="I15" s="34" t="s">
        <v>1266</v>
      </c>
      <c r="J15" s="35" t="s">
        <v>200</v>
      </c>
      <c r="K15" s="34" t="s">
        <v>1267</v>
      </c>
      <c r="L15" s="35" t="s">
        <v>200</v>
      </c>
      <c r="M15" s="34" t="s">
        <v>1268</v>
      </c>
      <c r="N15" s="35" t="s">
        <v>475</v>
      </c>
      <c r="O15" s="34" t="s">
        <v>1269</v>
      </c>
      <c r="P15" s="35" t="s">
        <v>475</v>
      </c>
      <c r="Q15" s="34" t="s">
        <v>1270</v>
      </c>
      <c r="R15" s="35" t="s">
        <v>475</v>
      </c>
      <c r="S15" s="34" t="s">
        <v>1271</v>
      </c>
      <c r="T15" s="35" t="s">
        <v>475</v>
      </c>
      <c r="U15" s="34" t="s">
        <v>1272</v>
      </c>
      <c r="V15" s="35" t="s">
        <v>88</v>
      </c>
      <c r="W15" s="34" t="s">
        <v>1273</v>
      </c>
      <c r="X15" s="35" t="s">
        <v>88</v>
      </c>
      <c r="Y15" s="34" t="s">
        <v>1274</v>
      </c>
      <c r="Z15" s="35" t="s">
        <v>88</v>
      </c>
      <c r="AA15" s="34" t="s">
        <v>1275</v>
      </c>
      <c r="AB15" s="35" t="s">
        <v>88</v>
      </c>
      <c r="AC15" s="34" t="s">
        <v>1276</v>
      </c>
      <c r="AD15" s="35" t="s">
        <v>88</v>
      </c>
      <c r="AE15" s="34" t="s">
        <v>1277</v>
      </c>
      <c r="AF15" s="35" t="s">
        <v>88</v>
      </c>
      <c r="AG15" s="34" t="s">
        <v>1278</v>
      </c>
      <c r="AH15" s="35" t="s">
        <v>159</v>
      </c>
      <c r="AI15" s="34" t="s">
        <v>1279</v>
      </c>
      <c r="AJ15" s="35" t="s">
        <v>136</v>
      </c>
      <c r="AK15" s="34" t="s">
        <v>1280</v>
      </c>
      <c r="AL15" s="35" t="s">
        <v>107</v>
      </c>
      <c r="AM15" s="34" t="s">
        <v>1281</v>
      </c>
      <c r="AN15" s="35" t="s">
        <v>140</v>
      </c>
      <c r="AO15" s="34" t="s">
        <v>1282</v>
      </c>
      <c r="AP15" s="35" t="s">
        <v>239</v>
      </c>
      <c r="AQ15" s="34" t="s">
        <v>1283</v>
      </c>
      <c r="AR15" s="35" t="s">
        <v>309</v>
      </c>
      <c r="AS15" s="34" t="s">
        <v>1284</v>
      </c>
      <c r="AT15" s="35" t="s">
        <v>309</v>
      </c>
      <c r="AU15" s="34" t="s">
        <v>1285</v>
      </c>
      <c r="AV15" s="35" t="s">
        <v>102</v>
      </c>
      <c r="AW15" s="34" t="s">
        <v>1286</v>
      </c>
      <c r="AX15" s="35" t="s">
        <v>102</v>
      </c>
      <c r="AY15" s="34" t="s">
        <v>1287</v>
      </c>
      <c r="AZ15" s="35" t="s">
        <v>183</v>
      </c>
      <c r="BA15" s="34" t="s">
        <v>1288</v>
      </c>
      <c r="BB15" s="35" t="s">
        <v>419</v>
      </c>
      <c r="BC15" s="34" t="s">
        <v>1289</v>
      </c>
      <c r="BD15" s="35" t="s">
        <v>168</v>
      </c>
      <c r="BE15" s="34" t="s">
        <v>1290</v>
      </c>
      <c r="BF15" s="35" t="s">
        <v>398</v>
      </c>
      <c r="BG15" s="34" t="s">
        <v>1291</v>
      </c>
      <c r="BH15" s="35" t="s">
        <v>111</v>
      </c>
      <c r="BI15" s="34" t="s">
        <v>1292</v>
      </c>
      <c r="BJ15" s="35" t="s">
        <v>656</v>
      </c>
      <c r="BK15" s="34" t="s">
        <v>1293</v>
      </c>
      <c r="BL15" s="35" t="s">
        <v>200</v>
      </c>
      <c r="BM15" s="34" t="s">
        <v>1294</v>
      </c>
      <c r="BN15" s="35" t="s">
        <v>88</v>
      </c>
      <c r="BO15" s="34" t="s">
        <v>1295</v>
      </c>
      <c r="BP15" s="35" t="s">
        <v>88</v>
      </c>
      <c r="BQ15" s="34" t="s">
        <v>1296</v>
      </c>
      <c r="BR15" s="35" t="s">
        <v>88</v>
      </c>
      <c r="BS15" s="34" t="s">
        <v>1297</v>
      </c>
      <c r="BT15" s="35" t="s">
        <v>88</v>
      </c>
      <c r="BU15" s="34" t="s">
        <v>1298</v>
      </c>
      <c r="BV15" s="35" t="s">
        <v>88</v>
      </c>
      <c r="BW15" s="34" t="s">
        <v>1299</v>
      </c>
      <c r="BX15" s="35" t="s">
        <v>88</v>
      </c>
      <c r="BY15" s="34" t="s">
        <v>1300</v>
      </c>
      <c r="BZ15" s="35" t="s">
        <v>88</v>
      </c>
      <c r="CA15" s="34" t="s">
        <v>1301</v>
      </c>
      <c r="CB15" s="35" t="s">
        <v>88</v>
      </c>
      <c r="CC15" s="34" t="s">
        <v>1302</v>
      </c>
      <c r="CD15" s="35" t="s">
        <v>140</v>
      </c>
      <c r="CE15" s="34" t="s">
        <v>1303</v>
      </c>
      <c r="CF15" s="35" t="s">
        <v>140</v>
      </c>
      <c r="CG15" s="34" t="s">
        <v>1304</v>
      </c>
      <c r="CH15" s="35" t="s">
        <v>102</v>
      </c>
      <c r="CI15" s="34" t="s">
        <v>1305</v>
      </c>
      <c r="CJ15" s="35" t="s">
        <v>183</v>
      </c>
      <c r="CK15" s="34" t="s">
        <v>1306</v>
      </c>
      <c r="CL15" s="35" t="s">
        <v>419</v>
      </c>
      <c r="CM15" s="34" t="s">
        <v>1307</v>
      </c>
      <c r="CN15" s="35" t="s">
        <v>168</v>
      </c>
      <c r="CO15" s="34" t="s">
        <v>1308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43"/>
      <c r="DY15" s="36"/>
      <c r="DZ15" s="43"/>
      <c r="EA15" s="36"/>
      <c r="EB15" s="43"/>
      <c r="EC15" s="36"/>
      <c r="ED15" s="43"/>
      <c r="EE15" s="43"/>
      <c r="EF15" s="38"/>
      <c r="EG15" s="38"/>
      <c r="EH15" s="38"/>
      <c r="EI15" s="38"/>
      <c r="EJ15" s="38"/>
      <c r="EK15" s="38"/>
      <c r="EL15" s="38"/>
      <c r="EM15" s="44"/>
      <c r="EN15" s="38"/>
      <c r="EO15" s="38"/>
      <c r="EP15" s="38"/>
      <c r="EQ15" s="38"/>
      <c r="ER15" s="34" t="s">
        <v>1309</v>
      </c>
      <c r="ES15" s="39">
        <v>402.81</v>
      </c>
      <c r="ET15" s="25">
        <f t="shared" si="0"/>
        <v>907.22972972972968</v>
      </c>
      <c r="EU15" s="12">
        <v>38568741073</v>
      </c>
      <c r="EV15" s="13">
        <v>10038568741070</v>
      </c>
      <c r="EW15" s="26"/>
      <c r="EX15" s="26"/>
      <c r="EY15" s="26"/>
      <c r="EZ15" s="64">
        <v>5.65</v>
      </c>
      <c r="FA15" s="64">
        <v>19.02</v>
      </c>
      <c r="FB15" s="26"/>
      <c r="FC15" s="96" t="s">
        <v>68</v>
      </c>
      <c r="FD15" s="97"/>
      <c r="FE15" s="97"/>
      <c r="FF15" s="97"/>
      <c r="FG15" s="98"/>
      <c r="FH15" s="27">
        <v>6.75</v>
      </c>
      <c r="FI15" s="27">
        <v>6.75</v>
      </c>
      <c r="FJ15" s="27">
        <v>19.5</v>
      </c>
      <c r="FK15" s="28">
        <v>0.51416015625</v>
      </c>
      <c r="FL15" s="27">
        <v>8.1</v>
      </c>
      <c r="FM15" s="40" t="s">
        <v>62</v>
      </c>
      <c r="FN15" s="30">
        <v>1</v>
      </c>
      <c r="FO15" s="30">
        <v>35</v>
      </c>
      <c r="FP15" s="30">
        <v>2</v>
      </c>
      <c r="FQ15" s="30">
        <v>70</v>
      </c>
      <c r="FR15" s="30">
        <v>617</v>
      </c>
      <c r="FS15" s="41" t="s">
        <v>64</v>
      </c>
      <c r="FT15" s="30" t="s">
        <v>63</v>
      </c>
      <c r="FU15" s="32"/>
      <c r="FV15" s="32"/>
      <c r="FW15" s="32"/>
      <c r="FY15" s="90"/>
    </row>
    <row r="16" spans="1:181" s="33" customFormat="1" ht="15" customHeight="1" x14ac:dyDescent="0.2">
      <c r="A16" s="52">
        <v>42067</v>
      </c>
      <c r="B16" s="11" t="s">
        <v>1412</v>
      </c>
      <c r="C16" s="19" t="s">
        <v>65</v>
      </c>
      <c r="D16" s="19" t="s">
        <v>87</v>
      </c>
      <c r="E16" s="20" t="s">
        <v>1795</v>
      </c>
      <c r="F16" s="34" t="s">
        <v>107</v>
      </c>
      <c r="G16" s="34" t="s">
        <v>1413</v>
      </c>
      <c r="H16" s="35" t="s">
        <v>200</v>
      </c>
      <c r="I16" s="34" t="s">
        <v>1414</v>
      </c>
      <c r="J16" s="35" t="s">
        <v>475</v>
      </c>
      <c r="K16" s="34" t="s">
        <v>1415</v>
      </c>
      <c r="L16" s="35" t="s">
        <v>475</v>
      </c>
      <c r="M16" s="34" t="s">
        <v>1416</v>
      </c>
      <c r="N16" s="35" t="s">
        <v>475</v>
      </c>
      <c r="O16" s="34" t="s">
        <v>1417</v>
      </c>
      <c r="P16" s="35" t="s">
        <v>475</v>
      </c>
      <c r="Q16" s="34" t="s">
        <v>1418</v>
      </c>
      <c r="R16" s="35" t="s">
        <v>88</v>
      </c>
      <c r="S16" s="34" t="s">
        <v>1419</v>
      </c>
      <c r="T16" s="35" t="s">
        <v>88</v>
      </c>
      <c r="U16" s="34" t="s">
        <v>1420</v>
      </c>
      <c r="V16" s="35" t="s">
        <v>88</v>
      </c>
      <c r="W16" s="34" t="s">
        <v>1421</v>
      </c>
      <c r="X16" s="35" t="s">
        <v>88</v>
      </c>
      <c r="Y16" s="34" t="s">
        <v>1422</v>
      </c>
      <c r="Z16" s="35" t="s">
        <v>88</v>
      </c>
      <c r="AA16" s="34" t="s">
        <v>1423</v>
      </c>
      <c r="AB16" s="35" t="s">
        <v>88</v>
      </c>
      <c r="AC16" s="34" t="s">
        <v>1424</v>
      </c>
      <c r="AD16" s="35" t="s">
        <v>159</v>
      </c>
      <c r="AE16" s="34" t="s">
        <v>1425</v>
      </c>
      <c r="AF16" s="35" t="s">
        <v>107</v>
      </c>
      <c r="AG16" s="34" t="s">
        <v>1426</v>
      </c>
      <c r="AH16" s="35" t="s">
        <v>140</v>
      </c>
      <c r="AI16" s="34" t="s">
        <v>1427</v>
      </c>
      <c r="AJ16" s="35" t="s">
        <v>309</v>
      </c>
      <c r="AK16" s="34" t="s">
        <v>1428</v>
      </c>
      <c r="AL16" s="35" t="s">
        <v>309</v>
      </c>
      <c r="AM16" s="34" t="s">
        <v>1429</v>
      </c>
      <c r="AN16" s="35" t="s">
        <v>102</v>
      </c>
      <c r="AO16" s="34" t="s">
        <v>1430</v>
      </c>
      <c r="AP16" s="35" t="s">
        <v>183</v>
      </c>
      <c r="AQ16" s="34" t="s">
        <v>1431</v>
      </c>
      <c r="AR16" s="35" t="s">
        <v>419</v>
      </c>
      <c r="AS16" s="34" t="s">
        <v>1432</v>
      </c>
      <c r="AT16" s="35" t="s">
        <v>398</v>
      </c>
      <c r="AU16" s="34" t="s">
        <v>1433</v>
      </c>
      <c r="AV16" s="35" t="s">
        <v>111</v>
      </c>
      <c r="AW16" s="34" t="s">
        <v>1434</v>
      </c>
      <c r="AX16" s="35" t="s">
        <v>140</v>
      </c>
      <c r="AY16" s="34" t="s">
        <v>1435</v>
      </c>
      <c r="AZ16" s="35" t="s">
        <v>102</v>
      </c>
      <c r="BA16" s="34" t="s">
        <v>1436</v>
      </c>
      <c r="BB16" s="35" t="s">
        <v>183</v>
      </c>
      <c r="BC16" s="34" t="s">
        <v>1437</v>
      </c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3"/>
      <c r="DY16" s="36"/>
      <c r="DZ16" s="43"/>
      <c r="EA16" s="36"/>
      <c r="EB16" s="43"/>
      <c r="EC16" s="36"/>
      <c r="ED16" s="43"/>
      <c r="EE16" s="43"/>
      <c r="EF16" s="38"/>
      <c r="EG16" s="38"/>
      <c r="EH16" s="38"/>
      <c r="EI16" s="38"/>
      <c r="EJ16" s="38"/>
      <c r="EK16" s="38"/>
      <c r="EL16" s="38"/>
      <c r="EM16" s="44"/>
      <c r="EN16" s="38"/>
      <c r="EO16" s="38"/>
      <c r="EP16" s="38"/>
      <c r="EQ16" s="38"/>
      <c r="ER16" s="43" t="s">
        <v>1812</v>
      </c>
      <c r="ES16" s="39">
        <v>218.01</v>
      </c>
      <c r="ET16" s="25">
        <f t="shared" si="0"/>
        <v>491.01351351351349</v>
      </c>
      <c r="EU16" s="12">
        <v>38568741165</v>
      </c>
      <c r="EV16" s="13">
        <v>10038568741162</v>
      </c>
      <c r="EW16" s="26"/>
      <c r="EX16" s="26"/>
      <c r="EY16" s="26"/>
      <c r="EZ16" s="64">
        <v>3.72</v>
      </c>
      <c r="FA16" s="64">
        <v>10.83</v>
      </c>
      <c r="FB16" s="26"/>
      <c r="FC16" s="96" t="s">
        <v>68</v>
      </c>
      <c r="FD16" s="97"/>
      <c r="FE16" s="97"/>
      <c r="FF16" s="97"/>
      <c r="FG16" s="98"/>
      <c r="FH16" s="27">
        <v>4</v>
      </c>
      <c r="FI16" s="27">
        <v>4</v>
      </c>
      <c r="FJ16" s="27">
        <v>14</v>
      </c>
      <c r="FK16" s="28">
        <v>0.12962962962962962</v>
      </c>
      <c r="FL16" s="27">
        <v>2.6</v>
      </c>
      <c r="FM16" s="40" t="s">
        <v>62</v>
      </c>
      <c r="FN16" s="30">
        <v>1</v>
      </c>
      <c r="FO16" s="30">
        <v>120</v>
      </c>
      <c r="FP16" s="30">
        <v>3</v>
      </c>
      <c r="FQ16" s="30">
        <v>360</v>
      </c>
      <c r="FR16" s="30">
        <v>986</v>
      </c>
      <c r="FS16" s="41" t="s">
        <v>64</v>
      </c>
      <c r="FT16" s="30" t="s">
        <v>63</v>
      </c>
      <c r="FU16" s="32"/>
      <c r="FV16" s="32"/>
      <c r="FW16" s="32"/>
      <c r="FY16" s="90"/>
    </row>
    <row r="17" spans="1:181" s="33" customFormat="1" ht="15" customHeight="1" x14ac:dyDescent="0.2">
      <c r="A17" s="52">
        <v>42067</v>
      </c>
      <c r="B17" s="15" t="s">
        <v>1199</v>
      </c>
      <c r="C17" s="19" t="s">
        <v>65</v>
      </c>
      <c r="D17" s="19" t="s">
        <v>87</v>
      </c>
      <c r="E17" s="20" t="s">
        <v>1795</v>
      </c>
      <c r="F17" s="34" t="s">
        <v>104</v>
      </c>
      <c r="G17" s="34" t="s">
        <v>1200</v>
      </c>
      <c r="H17" s="35" t="s">
        <v>239</v>
      </c>
      <c r="I17" s="34" t="s">
        <v>1201</v>
      </c>
      <c r="J17" s="35" t="s">
        <v>104</v>
      </c>
      <c r="K17" s="34" t="s">
        <v>1202</v>
      </c>
      <c r="L17" s="35" t="s">
        <v>170</v>
      </c>
      <c r="M17" s="34" t="s">
        <v>1203</v>
      </c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3"/>
      <c r="DY17" s="36"/>
      <c r="DZ17" s="43"/>
      <c r="EA17" s="36"/>
      <c r="EB17" s="43"/>
      <c r="EC17" s="36"/>
      <c r="ED17" s="43"/>
      <c r="EE17" s="43"/>
      <c r="EF17" s="38"/>
      <c r="EG17" s="38"/>
      <c r="EH17" s="38"/>
      <c r="EI17" s="38"/>
      <c r="EJ17" s="38"/>
      <c r="EK17" s="38"/>
      <c r="EL17" s="38"/>
      <c r="EM17" s="44"/>
      <c r="EN17" s="38"/>
      <c r="EO17" s="38"/>
      <c r="EP17" s="38"/>
      <c r="EQ17" s="38"/>
      <c r="ER17" s="43" t="s">
        <v>1803</v>
      </c>
      <c r="ES17" s="39">
        <v>223.9</v>
      </c>
      <c r="ET17" s="25">
        <f t="shared" si="0"/>
        <v>504.27927927927931</v>
      </c>
      <c r="EU17" s="7">
        <v>38568741028</v>
      </c>
      <c r="EV17" s="8">
        <v>10038568741025</v>
      </c>
      <c r="EW17" s="26"/>
      <c r="EX17" s="26"/>
      <c r="EY17" s="26"/>
      <c r="EZ17" s="64">
        <v>3.9</v>
      </c>
      <c r="FA17" s="64">
        <v>18.5</v>
      </c>
      <c r="FB17" s="26"/>
      <c r="FC17" s="96" t="s">
        <v>68</v>
      </c>
      <c r="FD17" s="97"/>
      <c r="FE17" s="97"/>
      <c r="FF17" s="97"/>
      <c r="FG17" s="98"/>
      <c r="FH17" s="27">
        <v>4.5</v>
      </c>
      <c r="FI17" s="27">
        <v>4.5</v>
      </c>
      <c r="FJ17" s="27">
        <v>19</v>
      </c>
      <c r="FK17" s="28">
        <v>0.22265625</v>
      </c>
      <c r="FL17" s="27">
        <v>4</v>
      </c>
      <c r="FM17" s="40" t="s">
        <v>62</v>
      </c>
      <c r="FN17" s="30">
        <v>1</v>
      </c>
      <c r="FO17" s="30">
        <v>80</v>
      </c>
      <c r="FP17" s="30">
        <v>2</v>
      </c>
      <c r="FQ17" s="30">
        <v>160</v>
      </c>
      <c r="FR17" s="30">
        <v>690</v>
      </c>
      <c r="FS17" s="30" t="s">
        <v>64</v>
      </c>
      <c r="FT17" s="30" t="s">
        <v>63</v>
      </c>
      <c r="FU17" s="32"/>
      <c r="FV17" s="32"/>
      <c r="FW17" s="32"/>
      <c r="FY17" s="90"/>
    </row>
    <row r="18" spans="1:181" s="33" customFormat="1" ht="15" customHeight="1" x14ac:dyDescent="0.2">
      <c r="A18" s="52">
        <v>42067</v>
      </c>
      <c r="B18" s="11" t="s">
        <v>1250</v>
      </c>
      <c r="C18" s="19" t="s">
        <v>65</v>
      </c>
      <c r="D18" s="19" t="s">
        <v>87</v>
      </c>
      <c r="E18" s="20" t="s">
        <v>1795</v>
      </c>
      <c r="F18" s="34" t="s">
        <v>104</v>
      </c>
      <c r="G18" s="34" t="s">
        <v>1251</v>
      </c>
      <c r="H18" s="35" t="s">
        <v>104</v>
      </c>
      <c r="I18" s="34" t="s">
        <v>1252</v>
      </c>
      <c r="J18" s="35"/>
      <c r="K18" s="34"/>
      <c r="L18" s="35"/>
      <c r="M18" s="34"/>
      <c r="N18" s="35"/>
      <c r="O18" s="34"/>
      <c r="P18" s="35"/>
      <c r="Q18" s="34"/>
      <c r="R18" s="35"/>
      <c r="S18" s="34"/>
      <c r="T18" s="35"/>
      <c r="U18" s="34"/>
      <c r="V18" s="35"/>
      <c r="W18" s="34"/>
      <c r="X18" s="35"/>
      <c r="Y18" s="34"/>
      <c r="Z18" s="35"/>
      <c r="AA18" s="34"/>
      <c r="AB18" s="35"/>
      <c r="AC18" s="34"/>
      <c r="AD18" s="35"/>
      <c r="AE18" s="34"/>
      <c r="AF18" s="35"/>
      <c r="AG18" s="34"/>
      <c r="AH18" s="35"/>
      <c r="AI18" s="34"/>
      <c r="AJ18" s="35"/>
      <c r="AK18" s="34"/>
      <c r="AL18" s="35"/>
      <c r="AM18" s="34"/>
      <c r="AN18" s="35"/>
      <c r="AO18" s="34"/>
      <c r="AP18" s="35"/>
      <c r="AQ18" s="34"/>
      <c r="AR18" s="35"/>
      <c r="AS18" s="34"/>
      <c r="AT18" s="35"/>
      <c r="AU18" s="34"/>
      <c r="AV18" s="35"/>
      <c r="AW18" s="34"/>
      <c r="AX18" s="35"/>
      <c r="AY18" s="34"/>
      <c r="AZ18" s="35"/>
      <c r="BA18" s="34"/>
      <c r="BB18" s="35"/>
      <c r="BC18" s="34"/>
      <c r="BD18" s="35"/>
      <c r="BE18" s="34"/>
      <c r="BF18" s="35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43"/>
      <c r="DY18" s="36"/>
      <c r="DZ18" s="43"/>
      <c r="EA18" s="36"/>
      <c r="EB18" s="43" t="s">
        <v>1884</v>
      </c>
      <c r="EC18" s="36"/>
      <c r="ED18" s="43"/>
      <c r="EE18" s="43"/>
      <c r="EF18" s="38"/>
      <c r="EG18" s="38"/>
      <c r="EH18" s="38"/>
      <c r="EI18" s="38"/>
      <c r="EJ18" s="38"/>
      <c r="EK18" s="38"/>
      <c r="EL18" s="38"/>
      <c r="EM18" s="44"/>
      <c r="EN18" s="38"/>
      <c r="EO18" s="38"/>
      <c r="EP18" s="38"/>
      <c r="EQ18" s="38"/>
      <c r="ER18" s="43" t="s">
        <v>1807</v>
      </c>
      <c r="ES18" s="39">
        <v>223.9</v>
      </c>
      <c r="ET18" s="25">
        <f t="shared" si="0"/>
        <v>504.27927927927931</v>
      </c>
      <c r="EU18" s="12">
        <v>38568742896</v>
      </c>
      <c r="EV18" s="13">
        <v>10038568742893</v>
      </c>
      <c r="EW18" s="26"/>
      <c r="EX18" s="26"/>
      <c r="EY18" s="26"/>
      <c r="EZ18" s="64">
        <v>3.9</v>
      </c>
      <c r="FA18" s="64">
        <v>18.5</v>
      </c>
      <c r="FB18" s="26"/>
      <c r="FC18" s="96" t="s">
        <v>68</v>
      </c>
      <c r="FD18" s="97"/>
      <c r="FE18" s="97"/>
      <c r="FF18" s="97"/>
      <c r="FG18" s="98"/>
      <c r="FH18" s="27">
        <v>4.5</v>
      </c>
      <c r="FI18" s="27">
        <v>4.5</v>
      </c>
      <c r="FJ18" s="27">
        <v>19</v>
      </c>
      <c r="FK18" s="28">
        <v>0.22265625</v>
      </c>
      <c r="FL18" s="27">
        <v>4.9000000000000004</v>
      </c>
      <c r="FM18" s="40" t="s">
        <v>62</v>
      </c>
      <c r="FN18" s="30">
        <v>1</v>
      </c>
      <c r="FO18" s="30">
        <v>80</v>
      </c>
      <c r="FP18" s="30">
        <v>2</v>
      </c>
      <c r="FQ18" s="30">
        <v>160</v>
      </c>
      <c r="FR18" s="30">
        <v>834</v>
      </c>
      <c r="FS18" s="30" t="s">
        <v>64</v>
      </c>
      <c r="FT18" s="30" t="s">
        <v>63</v>
      </c>
      <c r="FU18" s="32"/>
      <c r="FV18" s="32"/>
      <c r="FW18" s="32"/>
      <c r="FY18" s="90"/>
    </row>
    <row r="19" spans="1:181" s="33" customFormat="1" ht="15" customHeight="1" x14ac:dyDescent="0.2">
      <c r="A19" s="52">
        <v>42067</v>
      </c>
      <c r="B19" s="11" t="s">
        <v>1322</v>
      </c>
      <c r="C19" s="19" t="s">
        <v>65</v>
      </c>
      <c r="D19" s="19" t="s">
        <v>87</v>
      </c>
      <c r="E19" s="20" t="s">
        <v>1795</v>
      </c>
      <c r="F19" s="34" t="s">
        <v>102</v>
      </c>
      <c r="G19" s="34" t="s">
        <v>1323</v>
      </c>
      <c r="H19" s="35" t="s">
        <v>200</v>
      </c>
      <c r="I19" s="34" t="s">
        <v>1324</v>
      </c>
      <c r="J19" s="35" t="s">
        <v>88</v>
      </c>
      <c r="K19" s="34" t="s">
        <v>1325</v>
      </c>
      <c r="L19" s="35" t="s">
        <v>88</v>
      </c>
      <c r="M19" s="34" t="s">
        <v>1326</v>
      </c>
      <c r="N19" s="35" t="s">
        <v>102</v>
      </c>
      <c r="O19" s="34" t="s">
        <v>1327</v>
      </c>
      <c r="P19" s="35" t="s">
        <v>102</v>
      </c>
      <c r="Q19" s="34" t="s">
        <v>1328</v>
      </c>
      <c r="R19" s="35" t="s">
        <v>102</v>
      </c>
      <c r="S19" s="34" t="s">
        <v>1329</v>
      </c>
      <c r="T19" s="35" t="s">
        <v>398</v>
      </c>
      <c r="U19" s="34" t="s">
        <v>1330</v>
      </c>
      <c r="V19" s="35" t="s">
        <v>170</v>
      </c>
      <c r="W19" s="34" t="s">
        <v>1331</v>
      </c>
      <c r="X19" s="35" t="s">
        <v>200</v>
      </c>
      <c r="Y19" s="34" t="s">
        <v>1332</v>
      </c>
      <c r="Z19" s="35"/>
      <c r="AA19" s="34"/>
      <c r="AB19" s="35"/>
      <c r="AC19" s="34"/>
      <c r="AD19" s="35"/>
      <c r="AE19" s="34"/>
      <c r="AF19" s="35"/>
      <c r="AG19" s="34"/>
      <c r="AH19" s="35"/>
      <c r="AI19" s="34"/>
      <c r="AJ19" s="35"/>
      <c r="AK19" s="34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3"/>
      <c r="DY19" s="36"/>
      <c r="DZ19" s="43"/>
      <c r="EA19" s="36"/>
      <c r="EB19" s="43"/>
      <c r="EC19" s="36"/>
      <c r="ED19" s="43"/>
      <c r="EE19" s="43"/>
      <c r="EF19" s="38"/>
      <c r="EG19" s="38"/>
      <c r="EH19" s="38"/>
      <c r="EI19" s="38"/>
      <c r="EJ19" s="38"/>
      <c r="EK19" s="38"/>
      <c r="EL19" s="38"/>
      <c r="EM19" s="44"/>
      <c r="EN19" s="38"/>
      <c r="EO19" s="38"/>
      <c r="EP19" s="38"/>
      <c r="EQ19" s="38"/>
      <c r="ER19" s="43" t="s">
        <v>1810</v>
      </c>
      <c r="ES19" s="39">
        <v>72.19</v>
      </c>
      <c r="ET19" s="25">
        <f t="shared" si="0"/>
        <v>162.59009009009009</v>
      </c>
      <c r="EU19" s="12">
        <v>38568742063</v>
      </c>
      <c r="EV19" s="13">
        <v>10038568742060</v>
      </c>
      <c r="EW19" s="26"/>
      <c r="EX19" s="26"/>
      <c r="EY19" s="26"/>
      <c r="EZ19" s="64">
        <v>2.1800000000000002</v>
      </c>
      <c r="FA19" s="64">
        <v>4.82</v>
      </c>
      <c r="FB19" s="26"/>
      <c r="FC19" s="96" t="s">
        <v>68</v>
      </c>
      <c r="FD19" s="97"/>
      <c r="FE19" s="97"/>
      <c r="FF19" s="97"/>
      <c r="FG19" s="98"/>
      <c r="FH19" s="27">
        <v>2.75</v>
      </c>
      <c r="FI19" s="27">
        <v>2.85</v>
      </c>
      <c r="FJ19" s="27">
        <v>10</v>
      </c>
      <c r="FK19" s="28">
        <v>4.5355902777777776E-2</v>
      </c>
      <c r="FL19" s="27">
        <v>0.7</v>
      </c>
      <c r="FM19" s="40" t="s">
        <v>62</v>
      </c>
      <c r="FN19" s="30">
        <v>1</v>
      </c>
      <c r="FO19" s="30">
        <v>238</v>
      </c>
      <c r="FP19" s="30">
        <v>4</v>
      </c>
      <c r="FQ19" s="30">
        <v>952</v>
      </c>
      <c r="FR19" s="30">
        <v>716.4</v>
      </c>
      <c r="FS19" s="41" t="s">
        <v>64</v>
      </c>
      <c r="FT19" s="30" t="s">
        <v>63</v>
      </c>
      <c r="FU19" s="32"/>
      <c r="FV19" s="32"/>
      <c r="FW19" s="32"/>
      <c r="FY19" s="90"/>
    </row>
    <row r="20" spans="1:181" s="33" customFormat="1" ht="15" customHeight="1" x14ac:dyDescent="0.2">
      <c r="A20" s="52">
        <v>42067</v>
      </c>
      <c r="B20" s="11" t="s">
        <v>1310</v>
      </c>
      <c r="C20" s="19" t="s">
        <v>65</v>
      </c>
      <c r="D20" s="19" t="s">
        <v>87</v>
      </c>
      <c r="E20" s="20" t="s">
        <v>1795</v>
      </c>
      <c r="F20" s="34" t="s">
        <v>102</v>
      </c>
      <c r="G20" s="34" t="s">
        <v>1311</v>
      </c>
      <c r="H20" s="35"/>
      <c r="I20" s="34"/>
      <c r="J20" s="35"/>
      <c r="K20" s="34"/>
      <c r="L20" s="35"/>
      <c r="M20" s="34"/>
      <c r="N20" s="35"/>
      <c r="O20" s="34"/>
      <c r="P20" s="35"/>
      <c r="Q20" s="34"/>
      <c r="R20" s="35"/>
      <c r="S20" s="34"/>
      <c r="T20" s="35"/>
      <c r="U20" s="34"/>
      <c r="V20" s="35"/>
      <c r="W20" s="34"/>
      <c r="X20" s="35"/>
      <c r="Y20" s="34"/>
      <c r="Z20" s="35"/>
      <c r="AA20" s="34"/>
      <c r="AB20" s="35"/>
      <c r="AC20" s="34"/>
      <c r="AD20" s="35"/>
      <c r="AE20" s="34"/>
      <c r="AF20" s="35"/>
      <c r="AG20" s="34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3"/>
      <c r="DY20" s="36"/>
      <c r="DZ20" s="34"/>
      <c r="EA20" s="36"/>
      <c r="EB20" s="43"/>
      <c r="EC20" s="36"/>
      <c r="ED20" s="43"/>
      <c r="EE20" s="43"/>
      <c r="EF20" s="38"/>
      <c r="EG20" s="38"/>
      <c r="EH20" s="38"/>
      <c r="EI20" s="38"/>
      <c r="EJ20" s="38"/>
      <c r="EK20" s="38"/>
      <c r="EL20" s="38"/>
      <c r="EM20" s="34"/>
      <c r="EN20" s="38"/>
      <c r="EO20" s="38"/>
      <c r="EP20" s="38"/>
      <c r="EQ20" s="38"/>
      <c r="ER20" s="34" t="s">
        <v>1808</v>
      </c>
      <c r="ES20" s="39">
        <v>233.04</v>
      </c>
      <c r="ET20" s="25">
        <f t="shared" si="0"/>
        <v>524.86486486486478</v>
      </c>
      <c r="EU20" s="12">
        <v>38568741080</v>
      </c>
      <c r="EV20" s="13">
        <v>10038568741087</v>
      </c>
      <c r="EW20" s="26"/>
      <c r="EX20" s="26"/>
      <c r="EY20" s="26"/>
      <c r="EZ20" s="64">
        <v>5.61</v>
      </c>
      <c r="FA20" s="64">
        <v>12.13</v>
      </c>
      <c r="FB20" s="26"/>
      <c r="FC20" s="96" t="s">
        <v>68</v>
      </c>
      <c r="FD20" s="97"/>
      <c r="FE20" s="97"/>
      <c r="FF20" s="97"/>
      <c r="FG20" s="98"/>
      <c r="FH20" s="27">
        <v>5.5</v>
      </c>
      <c r="FI20" s="27">
        <v>5.5</v>
      </c>
      <c r="FJ20" s="27">
        <v>15.75</v>
      </c>
      <c r="FK20" s="28">
        <v>0.27571614583333331</v>
      </c>
      <c r="FL20" s="27">
        <v>3</v>
      </c>
      <c r="FM20" s="40" t="s">
        <v>62</v>
      </c>
      <c r="FN20" s="30">
        <v>1</v>
      </c>
      <c r="FO20" s="30">
        <v>56</v>
      </c>
      <c r="FP20" s="30">
        <v>2</v>
      </c>
      <c r="FQ20" s="30">
        <v>112</v>
      </c>
      <c r="FR20" s="30">
        <v>386</v>
      </c>
      <c r="FS20" s="41" t="s">
        <v>64</v>
      </c>
      <c r="FT20" s="30" t="s">
        <v>63</v>
      </c>
      <c r="FU20" s="32"/>
      <c r="FV20" s="32"/>
      <c r="FW20" s="32"/>
      <c r="FY20" s="90"/>
    </row>
    <row r="21" spans="1:181" s="33" customFormat="1" ht="15" customHeight="1" x14ac:dyDescent="0.2">
      <c r="A21" s="52">
        <v>42067</v>
      </c>
      <c r="B21" s="10" t="s">
        <v>1719</v>
      </c>
      <c r="C21" s="19" t="s">
        <v>65</v>
      </c>
      <c r="D21" s="19" t="s">
        <v>87</v>
      </c>
      <c r="E21" s="20" t="s">
        <v>1795</v>
      </c>
      <c r="F21" s="51" t="s">
        <v>107</v>
      </c>
      <c r="G21" s="51" t="s">
        <v>1782</v>
      </c>
      <c r="H21" s="35" t="s">
        <v>107</v>
      </c>
      <c r="I21" s="34" t="s">
        <v>1783</v>
      </c>
      <c r="J21" s="35" t="s">
        <v>102</v>
      </c>
      <c r="K21" s="34" t="s">
        <v>1784</v>
      </c>
      <c r="L21" s="35" t="s">
        <v>419</v>
      </c>
      <c r="M21" s="34" t="s">
        <v>1785</v>
      </c>
      <c r="N21" s="35" t="s">
        <v>419</v>
      </c>
      <c r="O21" s="34" t="s">
        <v>1786</v>
      </c>
      <c r="P21" s="35"/>
      <c r="Q21" s="34"/>
      <c r="R21" s="35"/>
      <c r="S21" s="34"/>
      <c r="T21" s="35"/>
      <c r="U21" s="34"/>
      <c r="V21" s="35"/>
      <c r="W21" s="34"/>
      <c r="X21" s="35"/>
      <c r="Y21" s="34"/>
      <c r="Z21" s="35"/>
      <c r="AA21" s="34"/>
      <c r="AB21" s="35"/>
      <c r="AC21" s="34"/>
      <c r="AD21" s="35"/>
      <c r="AE21" s="34"/>
      <c r="AF21" s="35"/>
      <c r="AG21" s="34"/>
      <c r="AH21" s="35"/>
      <c r="AI21" s="34"/>
      <c r="AJ21" s="35"/>
      <c r="AK21" s="34"/>
      <c r="AL21" s="35"/>
      <c r="AM21" s="34"/>
      <c r="AN21" s="35"/>
      <c r="AO21" s="34"/>
      <c r="AP21" s="35"/>
      <c r="AQ21" s="34"/>
      <c r="AR21" s="35"/>
      <c r="AS21" s="34"/>
      <c r="AT21" s="35"/>
      <c r="AU21" s="34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6"/>
      <c r="CL21" s="43"/>
      <c r="CM21" s="36"/>
      <c r="CN21" s="43"/>
      <c r="CO21" s="36"/>
      <c r="CP21" s="34"/>
      <c r="CQ21" s="43"/>
      <c r="CR21" s="38"/>
      <c r="CS21" s="38"/>
      <c r="CT21" s="38"/>
      <c r="CU21" s="38"/>
      <c r="CV21" s="38"/>
      <c r="CW21" s="38"/>
      <c r="CX21" s="38"/>
      <c r="CY21" s="44"/>
      <c r="CZ21" s="38"/>
      <c r="DA21" s="38"/>
      <c r="DB21" s="38"/>
      <c r="DC21" s="38"/>
      <c r="DD21" s="43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43"/>
      <c r="DY21" s="36"/>
      <c r="DZ21" s="43"/>
      <c r="EA21" s="36"/>
      <c r="EB21" s="43"/>
      <c r="EC21" s="36"/>
      <c r="ED21" s="43"/>
      <c r="EE21" s="43"/>
      <c r="EF21" s="38"/>
      <c r="EG21" s="38"/>
      <c r="EH21" s="38"/>
      <c r="EI21" s="38"/>
      <c r="EJ21" s="38"/>
      <c r="EK21" s="38"/>
      <c r="EL21" s="38"/>
      <c r="EM21" s="44"/>
      <c r="EN21" s="38"/>
      <c r="EO21" s="38"/>
      <c r="EP21" s="38"/>
      <c r="EQ21" s="38"/>
      <c r="ER21" s="43" t="s">
        <v>1821</v>
      </c>
      <c r="ES21" s="39">
        <v>189.14</v>
      </c>
      <c r="ET21" s="25">
        <f t="shared" si="0"/>
        <v>425.99099099099095</v>
      </c>
      <c r="EU21" s="7" t="s">
        <v>1793</v>
      </c>
      <c r="EV21" s="8" t="s">
        <v>1794</v>
      </c>
      <c r="EW21" s="26"/>
      <c r="EX21" s="26"/>
      <c r="EY21" s="26"/>
      <c r="EZ21" s="64">
        <v>3.07</v>
      </c>
      <c r="FA21" s="64">
        <v>9.76</v>
      </c>
      <c r="FB21" s="26"/>
      <c r="FC21" s="96" t="s">
        <v>68</v>
      </c>
      <c r="FD21" s="97"/>
      <c r="FE21" s="97"/>
      <c r="FF21" s="97"/>
      <c r="FG21" s="98"/>
      <c r="FH21" s="27">
        <v>3.75</v>
      </c>
      <c r="FI21" s="27">
        <v>3.75</v>
      </c>
      <c r="FJ21" s="27">
        <v>10.5</v>
      </c>
      <c r="FK21" s="28">
        <f t="shared" ref="FK21:FK26" si="1">(FJ21*FI21*FH21)/1728</f>
        <v>8.544921875E-2</v>
      </c>
      <c r="FL21" s="27">
        <v>1.85</v>
      </c>
      <c r="FM21" s="29" t="s">
        <v>62</v>
      </c>
      <c r="FN21" s="30">
        <v>1</v>
      </c>
      <c r="FO21" s="30">
        <v>120</v>
      </c>
      <c r="FP21" s="30">
        <v>4</v>
      </c>
      <c r="FQ21" s="30">
        <f t="shared" ref="FQ21:FQ26" si="2">FN21*FO21*FP21</f>
        <v>480</v>
      </c>
      <c r="FR21" s="30">
        <f t="shared" ref="FR21:FR26" si="3">(FL21*FO21*FP21)+50</f>
        <v>938</v>
      </c>
      <c r="FS21" s="31" t="s">
        <v>64</v>
      </c>
      <c r="FT21" s="30" t="s">
        <v>63</v>
      </c>
      <c r="FU21" s="32"/>
      <c r="FV21" s="32"/>
      <c r="FW21" s="32"/>
      <c r="FY21" s="90"/>
    </row>
    <row r="22" spans="1:181" s="33" customFormat="1" ht="15" customHeight="1" x14ac:dyDescent="0.2">
      <c r="A22" s="52">
        <v>42067</v>
      </c>
      <c r="B22" s="15" t="s">
        <v>1708</v>
      </c>
      <c r="C22" s="19" t="s">
        <v>65</v>
      </c>
      <c r="D22" s="19" t="s">
        <v>87</v>
      </c>
      <c r="E22" s="20" t="s">
        <v>1795</v>
      </c>
      <c r="F22" s="20" t="s">
        <v>1715</v>
      </c>
      <c r="G22" s="34" t="s">
        <v>1714</v>
      </c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34"/>
      <c r="AP22" s="35"/>
      <c r="AQ22" s="34"/>
      <c r="AR22" s="35"/>
      <c r="AS22" s="34"/>
      <c r="AT22" s="35"/>
      <c r="AU22" s="34"/>
      <c r="AV22" s="35"/>
      <c r="AW22" s="34"/>
      <c r="AX22" s="35"/>
      <c r="AY22" s="34"/>
      <c r="AZ22" s="35"/>
      <c r="BA22" s="34"/>
      <c r="BB22" s="35"/>
      <c r="BC22" s="34"/>
      <c r="BD22" s="35"/>
      <c r="BE22" s="34"/>
      <c r="BF22" s="35"/>
      <c r="BG22" s="34"/>
      <c r="BH22" s="35"/>
      <c r="BI22" s="34"/>
      <c r="BJ22" s="35"/>
      <c r="BK22" s="34"/>
      <c r="BL22" s="35"/>
      <c r="BM22" s="34"/>
      <c r="BN22" s="35"/>
      <c r="BO22" s="34"/>
      <c r="BP22" s="35"/>
      <c r="BQ22" s="34"/>
      <c r="BR22" s="35"/>
      <c r="BS22" s="34"/>
      <c r="BT22" s="35"/>
      <c r="BU22" s="34"/>
      <c r="BV22" s="35"/>
      <c r="BW22" s="34"/>
      <c r="BX22" s="35"/>
      <c r="BY22" s="34"/>
      <c r="BZ22" s="35"/>
      <c r="CA22" s="34"/>
      <c r="CB22" s="35"/>
      <c r="CC22" s="34"/>
      <c r="CD22" s="35"/>
      <c r="CE22" s="34"/>
      <c r="CF22" s="35"/>
      <c r="CG22" s="34"/>
      <c r="CH22" s="35"/>
      <c r="CI22" s="34"/>
      <c r="CJ22" s="35"/>
      <c r="CK22" s="34"/>
      <c r="CL22" s="35"/>
      <c r="CM22" s="34"/>
      <c r="CN22" s="35"/>
      <c r="CO22" s="34"/>
      <c r="CP22" s="35"/>
      <c r="CQ22" s="34"/>
      <c r="CR22" s="35"/>
      <c r="CS22" s="34"/>
      <c r="CT22" s="35"/>
      <c r="CU22" s="34"/>
      <c r="CV22" s="35"/>
      <c r="CW22" s="34"/>
      <c r="CX22" s="35"/>
      <c r="CY22" s="34"/>
      <c r="CZ22" s="35"/>
      <c r="DA22" s="34"/>
      <c r="DB22" s="35"/>
      <c r="DC22" s="34"/>
      <c r="DD22" s="35"/>
      <c r="DE22" s="34"/>
      <c r="DF22" s="35"/>
      <c r="DG22" s="34"/>
      <c r="DH22" s="35"/>
      <c r="DI22" s="34"/>
      <c r="DJ22" s="35"/>
      <c r="DK22" s="34"/>
      <c r="DL22" s="35"/>
      <c r="DM22" s="34"/>
      <c r="DN22" s="35"/>
      <c r="DO22" s="34"/>
      <c r="DP22" s="35"/>
      <c r="DQ22" s="34"/>
      <c r="DR22" s="35"/>
      <c r="DS22" s="34"/>
      <c r="DT22" s="35"/>
      <c r="DU22" s="34"/>
      <c r="DV22" s="35"/>
      <c r="DW22" s="34"/>
      <c r="DX22" s="43"/>
      <c r="DY22" s="36"/>
      <c r="DZ22" s="43"/>
      <c r="EA22" s="36"/>
      <c r="EB22" s="43"/>
      <c r="EC22" s="36"/>
      <c r="ED22" s="43"/>
      <c r="EE22" s="43"/>
      <c r="EF22" s="38"/>
      <c r="EG22" s="38"/>
      <c r="EH22" s="38"/>
      <c r="EI22" s="38"/>
      <c r="EJ22" s="38"/>
      <c r="EK22" s="38"/>
      <c r="EL22" s="38"/>
      <c r="EM22" s="44"/>
      <c r="EN22" s="38"/>
      <c r="EO22" s="38"/>
      <c r="EP22" s="38"/>
      <c r="EQ22" s="38"/>
      <c r="ER22" s="43">
        <v>57763</v>
      </c>
      <c r="ES22" s="39">
        <v>209.35</v>
      </c>
      <c r="ET22" s="25">
        <f t="shared" si="0"/>
        <v>471.50900900900899</v>
      </c>
      <c r="EU22" s="7">
        <v>38568741516</v>
      </c>
      <c r="EV22" s="8">
        <v>10038568741513</v>
      </c>
      <c r="EW22" s="26"/>
      <c r="EX22" s="26"/>
      <c r="EY22" s="26"/>
      <c r="EZ22" s="64">
        <v>4.96</v>
      </c>
      <c r="FA22" s="64">
        <v>9.09</v>
      </c>
      <c r="FB22" s="26"/>
      <c r="FC22" s="96" t="s">
        <v>68</v>
      </c>
      <c r="FD22" s="97"/>
      <c r="FE22" s="97"/>
      <c r="FF22" s="97"/>
      <c r="FG22" s="98"/>
      <c r="FH22" s="27">
        <v>5.5</v>
      </c>
      <c r="FI22" s="27">
        <v>5.5</v>
      </c>
      <c r="FJ22" s="27">
        <v>12.6</v>
      </c>
      <c r="FK22" s="28">
        <f t="shared" si="1"/>
        <v>0.22057291666666665</v>
      </c>
      <c r="FL22" s="27">
        <f>3+0.1</f>
        <v>3.1</v>
      </c>
      <c r="FM22" s="40" t="s">
        <v>62</v>
      </c>
      <c r="FN22" s="30">
        <v>1</v>
      </c>
      <c r="FO22" s="30">
        <v>56</v>
      </c>
      <c r="FP22" s="30">
        <v>3</v>
      </c>
      <c r="FQ22" s="30">
        <f t="shared" si="2"/>
        <v>168</v>
      </c>
      <c r="FR22" s="30">
        <f t="shared" si="3"/>
        <v>570.79999999999995</v>
      </c>
      <c r="FS22" s="41" t="s">
        <v>64</v>
      </c>
      <c r="FT22" s="30" t="s">
        <v>63</v>
      </c>
      <c r="FU22" s="50"/>
      <c r="FV22" s="32"/>
      <c r="FW22" s="32"/>
      <c r="FY22" s="90"/>
    </row>
    <row r="23" spans="1:181" s="33" customFormat="1" ht="15" customHeight="1" x14ac:dyDescent="0.2">
      <c r="A23" s="52">
        <v>42067</v>
      </c>
      <c r="B23" s="14" t="s">
        <v>1707</v>
      </c>
      <c r="C23" s="19" t="s">
        <v>65</v>
      </c>
      <c r="D23" s="19" t="s">
        <v>87</v>
      </c>
      <c r="E23" s="20" t="s">
        <v>1795</v>
      </c>
      <c r="F23" s="34" t="s">
        <v>88</v>
      </c>
      <c r="G23" s="34" t="s">
        <v>1591</v>
      </c>
      <c r="H23" s="35" t="s">
        <v>172</v>
      </c>
      <c r="I23" s="34" t="s">
        <v>1592</v>
      </c>
      <c r="J23" s="35" t="s">
        <v>200</v>
      </c>
      <c r="K23" s="34" t="s">
        <v>1593</v>
      </c>
      <c r="L23" s="35" t="s">
        <v>88</v>
      </c>
      <c r="M23" s="34" t="s">
        <v>1594</v>
      </c>
      <c r="N23" s="35" t="s">
        <v>88</v>
      </c>
      <c r="O23" s="34" t="s">
        <v>1595</v>
      </c>
      <c r="P23" s="35" t="s">
        <v>88</v>
      </c>
      <c r="Q23" s="34" t="s">
        <v>1596</v>
      </c>
      <c r="R23" s="35" t="s">
        <v>159</v>
      </c>
      <c r="S23" s="34" t="s">
        <v>1597</v>
      </c>
      <c r="T23" s="35" t="s">
        <v>140</v>
      </c>
      <c r="U23" s="34" t="s">
        <v>1598</v>
      </c>
      <c r="V23" s="35" t="s">
        <v>140</v>
      </c>
      <c r="W23" s="34" t="s">
        <v>1599</v>
      </c>
      <c r="X23" s="35" t="s">
        <v>183</v>
      </c>
      <c r="Y23" s="34" t="s">
        <v>1600</v>
      </c>
      <c r="Z23" s="35" t="s">
        <v>104</v>
      </c>
      <c r="AA23" s="34" t="s">
        <v>1601</v>
      </c>
      <c r="AB23" s="35" t="s">
        <v>104</v>
      </c>
      <c r="AC23" s="34" t="s">
        <v>1602</v>
      </c>
      <c r="AD23" s="35" t="s">
        <v>541</v>
      </c>
      <c r="AE23" s="34" t="s">
        <v>1603</v>
      </c>
      <c r="AF23" s="35"/>
      <c r="AG23" s="34"/>
      <c r="AH23" s="35"/>
      <c r="AI23" s="34"/>
      <c r="AJ23" s="35"/>
      <c r="AK23" s="34"/>
      <c r="AL23" s="35"/>
      <c r="AM23" s="34"/>
      <c r="AN23" s="35"/>
      <c r="AO23" s="34"/>
      <c r="AP23" s="35"/>
      <c r="AQ23" s="34"/>
      <c r="AR23" s="35"/>
      <c r="AS23" s="34"/>
      <c r="AT23" s="35"/>
      <c r="AU23" s="34"/>
      <c r="AV23" s="35"/>
      <c r="AW23" s="34"/>
      <c r="AX23" s="35"/>
      <c r="AY23" s="34"/>
      <c r="AZ23" s="35"/>
      <c r="BA23" s="34"/>
      <c r="BB23" s="35"/>
      <c r="BC23" s="34"/>
      <c r="BD23" s="35"/>
      <c r="BE23" s="34"/>
      <c r="BF23" s="35"/>
      <c r="BG23" s="34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 t="s">
        <v>1864</v>
      </c>
      <c r="DY23" s="36"/>
      <c r="DZ23" s="43"/>
      <c r="EA23" s="36"/>
      <c r="EB23" s="34" t="s">
        <v>1885</v>
      </c>
      <c r="EC23" s="36"/>
      <c r="ED23" s="34" t="s">
        <v>1909</v>
      </c>
      <c r="EE23" s="43"/>
      <c r="EF23" s="38"/>
      <c r="EG23" s="38"/>
      <c r="EH23" s="38"/>
      <c r="EI23" s="38"/>
      <c r="EJ23" s="38"/>
      <c r="EK23" s="38"/>
      <c r="EL23" s="38"/>
      <c r="EM23" s="44"/>
      <c r="EN23" s="38"/>
      <c r="EO23" s="38"/>
      <c r="EP23" s="38"/>
      <c r="EQ23" s="38"/>
      <c r="ER23" s="43">
        <v>57883</v>
      </c>
      <c r="ES23" s="39">
        <v>159.51</v>
      </c>
      <c r="ET23" s="25">
        <f t="shared" si="0"/>
        <v>359.25675675675672</v>
      </c>
      <c r="EU23" s="7">
        <v>38568741349</v>
      </c>
      <c r="EV23" s="8">
        <v>10038568741346</v>
      </c>
      <c r="EW23" s="26"/>
      <c r="EX23" s="26"/>
      <c r="EY23" s="26"/>
      <c r="EZ23" s="64">
        <v>1.77</v>
      </c>
      <c r="FA23" s="64">
        <v>4.49</v>
      </c>
      <c r="FB23" s="26"/>
      <c r="FC23" s="96" t="s">
        <v>68</v>
      </c>
      <c r="FD23" s="97"/>
      <c r="FE23" s="97"/>
      <c r="FF23" s="97"/>
      <c r="FG23" s="98"/>
      <c r="FH23" s="27">
        <v>2.25</v>
      </c>
      <c r="FI23" s="27">
        <v>2.25</v>
      </c>
      <c r="FJ23" s="27">
        <v>4.5</v>
      </c>
      <c r="FK23" s="28">
        <f t="shared" si="1"/>
        <v>1.318359375E-2</v>
      </c>
      <c r="FL23" s="27">
        <f>0.6+0.1</f>
        <v>0.7</v>
      </c>
      <c r="FM23" s="40" t="s">
        <v>62</v>
      </c>
      <c r="FN23" s="30">
        <v>1</v>
      </c>
      <c r="FO23" s="30">
        <v>357</v>
      </c>
      <c r="FP23" s="30">
        <v>9</v>
      </c>
      <c r="FQ23" s="30">
        <f t="shared" si="2"/>
        <v>3213</v>
      </c>
      <c r="FR23" s="30">
        <f t="shared" si="3"/>
        <v>2299.1</v>
      </c>
      <c r="FS23" s="41" t="s">
        <v>64</v>
      </c>
      <c r="FT23" s="30" t="s">
        <v>63</v>
      </c>
      <c r="FU23" s="50"/>
      <c r="FV23" s="50"/>
      <c r="FW23" s="50"/>
      <c r="FX23" s="50"/>
      <c r="FY23" s="90"/>
    </row>
    <row r="24" spans="1:181" s="33" customFormat="1" ht="15" customHeight="1" x14ac:dyDescent="0.2">
      <c r="A24" s="52">
        <v>42067</v>
      </c>
      <c r="B24" s="14" t="s">
        <v>1698</v>
      </c>
      <c r="C24" s="19" t="s">
        <v>65</v>
      </c>
      <c r="D24" s="19" t="s">
        <v>87</v>
      </c>
      <c r="E24" s="20" t="s">
        <v>1795</v>
      </c>
      <c r="F24" s="34" t="s">
        <v>100</v>
      </c>
      <c r="G24" s="34" t="s">
        <v>1334</v>
      </c>
      <c r="H24" s="35" t="s">
        <v>200</v>
      </c>
      <c r="I24" s="34" t="s">
        <v>1335</v>
      </c>
      <c r="J24" s="35" t="s">
        <v>200</v>
      </c>
      <c r="K24" s="34" t="s">
        <v>1336</v>
      </c>
      <c r="L24" s="35" t="s">
        <v>1337</v>
      </c>
      <c r="M24" s="34" t="s">
        <v>1338</v>
      </c>
      <c r="N24" s="35" t="s">
        <v>808</v>
      </c>
      <c r="O24" s="34" t="s">
        <v>1339</v>
      </c>
      <c r="P24" s="35" t="s">
        <v>136</v>
      </c>
      <c r="Q24" s="34" t="s">
        <v>1340</v>
      </c>
      <c r="R24" s="35" t="s">
        <v>136</v>
      </c>
      <c r="S24" s="34" t="s">
        <v>1341</v>
      </c>
      <c r="T24" s="35" t="s">
        <v>140</v>
      </c>
      <c r="U24" s="34" t="s">
        <v>1342</v>
      </c>
      <c r="V24" s="35" t="s">
        <v>239</v>
      </c>
      <c r="W24" s="34" t="s">
        <v>1343</v>
      </c>
      <c r="X24" s="35" t="s">
        <v>102</v>
      </c>
      <c r="Y24" s="34" t="s">
        <v>1344</v>
      </c>
      <c r="Z24" s="35" t="s">
        <v>102</v>
      </c>
      <c r="AA24" s="34" t="s">
        <v>1345</v>
      </c>
      <c r="AB24" s="35" t="s">
        <v>102</v>
      </c>
      <c r="AC24" s="34" t="s">
        <v>1346</v>
      </c>
      <c r="AD24" s="35" t="s">
        <v>398</v>
      </c>
      <c r="AE24" s="34" t="s">
        <v>1347</v>
      </c>
      <c r="AF24" s="35" t="s">
        <v>145</v>
      </c>
      <c r="AG24" s="34" t="s">
        <v>1348</v>
      </c>
      <c r="AH24" s="35" t="s">
        <v>145</v>
      </c>
      <c r="AI24" s="34" t="s">
        <v>1349</v>
      </c>
      <c r="AJ24" s="35" t="s">
        <v>147</v>
      </c>
      <c r="AK24" s="34" t="s">
        <v>1350</v>
      </c>
      <c r="AL24" s="35" t="s">
        <v>170</v>
      </c>
      <c r="AM24" s="34" t="s">
        <v>1351</v>
      </c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43" t="s">
        <v>1352</v>
      </c>
      <c r="DY24" s="36"/>
      <c r="DZ24" s="43"/>
      <c r="EA24" s="36"/>
      <c r="EB24" s="34" t="s">
        <v>1336</v>
      </c>
      <c r="EC24" s="36"/>
      <c r="ED24" s="34" t="s">
        <v>1339</v>
      </c>
      <c r="EE24" s="43"/>
      <c r="EF24" s="38"/>
      <c r="EG24" s="38"/>
      <c r="EH24" s="38"/>
      <c r="EI24" s="38"/>
      <c r="EJ24" s="38"/>
      <c r="EK24" s="38"/>
      <c r="EL24" s="38"/>
      <c r="EM24" s="44"/>
      <c r="EN24" s="38"/>
      <c r="EO24" s="38"/>
      <c r="EP24" s="38"/>
      <c r="EQ24" s="38"/>
      <c r="ER24" s="43" t="s">
        <v>1811</v>
      </c>
      <c r="ES24" s="39">
        <v>127.28</v>
      </c>
      <c r="ET24" s="25">
        <f t="shared" si="0"/>
        <v>286.66666666666669</v>
      </c>
      <c r="EU24" s="7">
        <v>38568741417</v>
      </c>
      <c r="EV24" s="8">
        <v>10038568741414</v>
      </c>
      <c r="EW24" s="26"/>
      <c r="EX24" s="26"/>
      <c r="EY24" s="26"/>
      <c r="EZ24" s="64">
        <v>3.66</v>
      </c>
      <c r="FA24" s="64">
        <v>9.2899999999999991</v>
      </c>
      <c r="FB24" s="26"/>
      <c r="FC24" s="96" t="s">
        <v>68</v>
      </c>
      <c r="FD24" s="97"/>
      <c r="FE24" s="97"/>
      <c r="FF24" s="97"/>
      <c r="FG24" s="98"/>
      <c r="FH24" s="27">
        <v>4</v>
      </c>
      <c r="FI24" s="27">
        <v>4</v>
      </c>
      <c r="FJ24" s="27">
        <v>10</v>
      </c>
      <c r="FK24" s="28">
        <f t="shared" si="1"/>
        <v>9.2592592592592587E-2</v>
      </c>
      <c r="FL24" s="27">
        <f>1.2+0.1</f>
        <v>1.3</v>
      </c>
      <c r="FM24" s="40" t="s">
        <v>62</v>
      </c>
      <c r="FN24" s="30">
        <v>1</v>
      </c>
      <c r="FO24" s="30">
        <v>120</v>
      </c>
      <c r="FP24" s="30">
        <v>4</v>
      </c>
      <c r="FQ24" s="30">
        <f t="shared" si="2"/>
        <v>480</v>
      </c>
      <c r="FR24" s="30">
        <f t="shared" si="3"/>
        <v>674</v>
      </c>
      <c r="FS24" s="30" t="s">
        <v>64</v>
      </c>
      <c r="FT24" s="30" t="s">
        <v>63</v>
      </c>
      <c r="FU24" s="32"/>
      <c r="FV24" s="32"/>
      <c r="FW24" s="32"/>
      <c r="FY24" s="90"/>
    </row>
    <row r="25" spans="1:181" s="33" customFormat="1" ht="15" customHeight="1" x14ac:dyDescent="0.2">
      <c r="A25" s="52">
        <v>42067</v>
      </c>
      <c r="B25" s="17" t="s">
        <v>1709</v>
      </c>
      <c r="C25" s="19" t="s">
        <v>65</v>
      </c>
      <c r="D25" s="19" t="s">
        <v>87</v>
      </c>
      <c r="E25" s="20" t="s">
        <v>1795</v>
      </c>
      <c r="F25" s="34" t="s">
        <v>102</v>
      </c>
      <c r="G25" s="34" t="s">
        <v>1710</v>
      </c>
      <c r="H25" s="35" t="s">
        <v>808</v>
      </c>
      <c r="I25" s="34" t="s">
        <v>1711</v>
      </c>
      <c r="J25" s="35" t="s">
        <v>140</v>
      </c>
      <c r="K25" s="34" t="s">
        <v>1712</v>
      </c>
      <c r="L25" s="35" t="s">
        <v>398</v>
      </c>
      <c r="M25" s="34" t="s">
        <v>1713</v>
      </c>
      <c r="N25" s="35" t="s">
        <v>1717</v>
      </c>
      <c r="O25" s="35" t="s">
        <v>1716</v>
      </c>
      <c r="P25" s="35"/>
      <c r="Q25" s="34"/>
      <c r="R25" s="35"/>
      <c r="S25" s="34"/>
      <c r="T25" s="35"/>
      <c r="U25" s="34"/>
      <c r="V25" s="35"/>
      <c r="W25" s="34"/>
      <c r="X25" s="35"/>
      <c r="Y25" s="34"/>
      <c r="Z25" s="35"/>
      <c r="AA25" s="34"/>
      <c r="AB25" s="35"/>
      <c r="AC25" s="34"/>
      <c r="AD25" s="35"/>
      <c r="AE25" s="34"/>
      <c r="AF25" s="35"/>
      <c r="AG25" s="34"/>
      <c r="AH25" s="35"/>
      <c r="AI25" s="34"/>
      <c r="AJ25" s="35"/>
      <c r="AK25" s="34"/>
      <c r="AL25" s="35"/>
      <c r="AM25" s="34"/>
      <c r="AN25" s="35"/>
      <c r="AO25" s="34"/>
      <c r="AP25" s="35"/>
      <c r="AQ25" s="34"/>
      <c r="AR25" s="35"/>
      <c r="AS25" s="34"/>
      <c r="AT25" s="35"/>
      <c r="AU25" s="34"/>
      <c r="AV25" s="35"/>
      <c r="AW25" s="34"/>
      <c r="AX25" s="35"/>
      <c r="AY25" s="34"/>
      <c r="AZ25" s="35"/>
      <c r="BA25" s="34"/>
      <c r="BB25" s="35"/>
      <c r="BC25" s="34"/>
      <c r="BD25" s="35"/>
      <c r="BE25" s="34"/>
      <c r="BF25" s="35"/>
      <c r="BG25" s="34"/>
      <c r="BH25" s="35"/>
      <c r="BI25" s="34"/>
      <c r="BJ25" s="35"/>
      <c r="BK25" s="34"/>
      <c r="BL25" s="35"/>
      <c r="BM25" s="34"/>
      <c r="BN25" s="35"/>
      <c r="BO25" s="34"/>
      <c r="BP25" s="35"/>
      <c r="BQ25" s="34"/>
      <c r="BR25" s="35"/>
      <c r="BS25" s="34"/>
      <c r="BT25" s="35"/>
      <c r="BU25" s="34"/>
      <c r="BV25" s="35"/>
      <c r="BW25" s="34"/>
      <c r="BX25" s="35"/>
      <c r="BY25" s="34"/>
      <c r="BZ25" s="35"/>
      <c r="CA25" s="34"/>
      <c r="CB25" s="35"/>
      <c r="CC25" s="34"/>
      <c r="CD25" s="35"/>
      <c r="CE25" s="34"/>
      <c r="CF25" s="35"/>
      <c r="CG25" s="34"/>
      <c r="CH25" s="35"/>
      <c r="CI25" s="34"/>
      <c r="CJ25" s="35"/>
      <c r="CK25" s="34"/>
      <c r="CL25" s="35"/>
      <c r="CM25" s="34"/>
      <c r="CN25" s="35"/>
      <c r="CO25" s="34"/>
      <c r="CP25" s="35"/>
      <c r="CQ25" s="34"/>
      <c r="CR25" s="35"/>
      <c r="CS25" s="34"/>
      <c r="CT25" s="35"/>
      <c r="CU25" s="34"/>
      <c r="CV25" s="35"/>
      <c r="CW25" s="34"/>
      <c r="CX25" s="35"/>
      <c r="CY25" s="34"/>
      <c r="CZ25" s="35"/>
      <c r="DA25" s="34"/>
      <c r="DB25" s="35"/>
      <c r="DC25" s="34"/>
      <c r="DD25" s="35"/>
      <c r="DE25" s="34"/>
      <c r="DF25" s="35"/>
      <c r="DG25" s="34"/>
      <c r="DH25" s="35"/>
      <c r="DI25" s="34"/>
      <c r="DJ25" s="35"/>
      <c r="DK25" s="34"/>
      <c r="DL25" s="35"/>
      <c r="DM25" s="34"/>
      <c r="DN25" s="35"/>
      <c r="DO25" s="34"/>
      <c r="DP25" s="35"/>
      <c r="DQ25" s="34"/>
      <c r="DR25" s="35"/>
      <c r="DS25" s="34"/>
      <c r="DT25" s="35"/>
      <c r="DU25" s="34"/>
      <c r="DV25" s="35"/>
      <c r="DW25" s="34"/>
      <c r="DX25" s="34" t="s">
        <v>1718</v>
      </c>
      <c r="DY25" s="36"/>
      <c r="DZ25" s="43"/>
      <c r="EA25" s="36"/>
      <c r="EB25" s="34" t="s">
        <v>411</v>
      </c>
      <c r="EC25" s="36"/>
      <c r="ED25" s="34" t="s">
        <v>1711</v>
      </c>
      <c r="EE25" s="43"/>
      <c r="EF25" s="38"/>
      <c r="EG25" s="38"/>
      <c r="EH25" s="38"/>
      <c r="EI25" s="38"/>
      <c r="EJ25" s="38"/>
      <c r="EK25" s="38"/>
      <c r="EL25" s="38"/>
      <c r="EM25" s="44"/>
      <c r="EN25" s="38"/>
      <c r="EO25" s="38"/>
      <c r="EP25" s="38"/>
      <c r="EQ25" s="38"/>
      <c r="ER25" s="43">
        <v>57125</v>
      </c>
      <c r="ES25" s="39">
        <v>99.95</v>
      </c>
      <c r="ET25" s="25">
        <f t="shared" si="0"/>
        <v>225.11261261261262</v>
      </c>
      <c r="EU25" s="7">
        <v>38568741387</v>
      </c>
      <c r="EV25" s="8">
        <v>10038568741384</v>
      </c>
      <c r="EW25" s="26"/>
      <c r="EX25" s="26"/>
      <c r="EY25" s="26"/>
      <c r="EZ25" s="64">
        <v>2.36</v>
      </c>
      <c r="FA25" s="64">
        <v>9.61</v>
      </c>
      <c r="FB25" s="26"/>
      <c r="FC25" s="96" t="s">
        <v>68</v>
      </c>
      <c r="FD25" s="97"/>
      <c r="FE25" s="97"/>
      <c r="FF25" s="97"/>
      <c r="FG25" s="98"/>
      <c r="FH25" s="27">
        <v>2.75</v>
      </c>
      <c r="FI25" s="27">
        <v>2.75</v>
      </c>
      <c r="FJ25" s="27">
        <v>10</v>
      </c>
      <c r="FK25" s="28">
        <f t="shared" si="1"/>
        <v>4.3764467592592594E-2</v>
      </c>
      <c r="FL25" s="27">
        <f>1+0.1</f>
        <v>1.1000000000000001</v>
      </c>
      <c r="FM25" s="40" t="s">
        <v>62</v>
      </c>
      <c r="FN25" s="30">
        <v>1</v>
      </c>
      <c r="FO25" s="30">
        <v>238</v>
      </c>
      <c r="FP25" s="30">
        <v>4</v>
      </c>
      <c r="FQ25" s="30">
        <f t="shared" si="2"/>
        <v>952</v>
      </c>
      <c r="FR25" s="30">
        <f t="shared" si="3"/>
        <v>1097.2</v>
      </c>
      <c r="FS25" s="41" t="s">
        <v>64</v>
      </c>
      <c r="FT25" s="30" t="s">
        <v>63</v>
      </c>
      <c r="FU25" s="50"/>
      <c r="FV25" s="50"/>
      <c r="FW25" s="32"/>
      <c r="FY25" s="90"/>
    </row>
    <row r="26" spans="1:181" s="33" customFormat="1" ht="15" customHeight="1" x14ac:dyDescent="0.2">
      <c r="A26" s="52">
        <v>42067</v>
      </c>
      <c r="B26" s="14" t="s">
        <v>1702</v>
      </c>
      <c r="C26" s="19" t="s">
        <v>65</v>
      </c>
      <c r="D26" s="19" t="s">
        <v>87</v>
      </c>
      <c r="E26" s="20" t="s">
        <v>1795</v>
      </c>
      <c r="F26" s="34" t="s">
        <v>100</v>
      </c>
      <c r="G26" s="34" t="s">
        <v>1458</v>
      </c>
      <c r="H26" s="35" t="s">
        <v>1459</v>
      </c>
      <c r="I26" s="34" t="s">
        <v>267</v>
      </c>
      <c r="J26" s="35" t="s">
        <v>200</v>
      </c>
      <c r="K26" s="34" t="s">
        <v>1460</v>
      </c>
      <c r="L26" s="35" t="s">
        <v>200</v>
      </c>
      <c r="M26" s="34" t="s">
        <v>268</v>
      </c>
      <c r="N26" s="35" t="s">
        <v>134</v>
      </c>
      <c r="O26" s="34" t="s">
        <v>269</v>
      </c>
      <c r="P26" s="35" t="s">
        <v>808</v>
      </c>
      <c r="Q26" s="34" t="s">
        <v>270</v>
      </c>
      <c r="R26" s="35" t="s">
        <v>140</v>
      </c>
      <c r="S26" s="34" t="s">
        <v>271</v>
      </c>
      <c r="T26" s="35" t="s">
        <v>140</v>
      </c>
      <c r="U26" s="34" t="s">
        <v>272</v>
      </c>
      <c r="V26" s="35" t="s">
        <v>140</v>
      </c>
      <c r="W26" s="34" t="s">
        <v>273</v>
      </c>
      <c r="X26" s="35" t="s">
        <v>140</v>
      </c>
      <c r="Y26" s="34" t="s">
        <v>1461</v>
      </c>
      <c r="Z26" s="35" t="s">
        <v>100</v>
      </c>
      <c r="AA26" s="34" t="s">
        <v>274</v>
      </c>
      <c r="AB26" s="35" t="s">
        <v>102</v>
      </c>
      <c r="AC26" s="34" t="s">
        <v>275</v>
      </c>
      <c r="AD26" s="35" t="s">
        <v>145</v>
      </c>
      <c r="AE26" s="34" t="s">
        <v>276</v>
      </c>
      <c r="AF26" s="35" t="s">
        <v>145</v>
      </c>
      <c r="AG26" s="34" t="s">
        <v>277</v>
      </c>
      <c r="AH26" s="35" t="s">
        <v>151</v>
      </c>
      <c r="AI26" s="34" t="s">
        <v>278</v>
      </c>
      <c r="AJ26" s="35"/>
      <c r="AK26" s="34"/>
      <c r="AL26" s="35"/>
      <c r="AM26" s="34"/>
      <c r="AN26" s="35"/>
      <c r="AO26" s="34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43" t="s">
        <v>267</v>
      </c>
      <c r="DY26" s="36"/>
      <c r="DZ26" s="43"/>
      <c r="EA26" s="36"/>
      <c r="EB26" s="34" t="s">
        <v>1882</v>
      </c>
      <c r="EC26" s="36"/>
      <c r="ED26" s="34" t="s">
        <v>270</v>
      </c>
      <c r="EE26" s="43"/>
      <c r="EF26" s="38"/>
      <c r="EG26" s="38"/>
      <c r="EH26" s="38"/>
      <c r="EI26" s="38"/>
      <c r="EJ26" s="38"/>
      <c r="EK26" s="38"/>
      <c r="EL26" s="38"/>
      <c r="EM26" s="44"/>
      <c r="EN26" s="38"/>
      <c r="EO26" s="38"/>
      <c r="EP26" s="38"/>
      <c r="EQ26" s="38"/>
      <c r="ER26" s="43" t="s">
        <v>1814</v>
      </c>
      <c r="ES26" s="39">
        <v>129.94</v>
      </c>
      <c r="ET26" s="25">
        <f t="shared" si="0"/>
        <v>292.65765765765764</v>
      </c>
      <c r="EU26" s="7">
        <v>38568741455</v>
      </c>
      <c r="EV26" s="8">
        <v>10038568741452</v>
      </c>
      <c r="EW26" s="26"/>
      <c r="EX26" s="26"/>
      <c r="EY26" s="26"/>
      <c r="EZ26" s="64">
        <v>4.17</v>
      </c>
      <c r="FA26" s="64">
        <v>7.48</v>
      </c>
      <c r="FB26" s="26"/>
      <c r="FC26" s="96" t="s">
        <v>68</v>
      </c>
      <c r="FD26" s="97"/>
      <c r="FE26" s="97"/>
      <c r="FF26" s="97"/>
      <c r="FG26" s="98"/>
      <c r="FH26" s="27">
        <v>5.5</v>
      </c>
      <c r="FI26" s="27">
        <v>5.5</v>
      </c>
      <c r="FJ26" s="27">
        <v>8.25</v>
      </c>
      <c r="FK26" s="28">
        <f t="shared" si="1"/>
        <v>0.14442274305555555</v>
      </c>
      <c r="FL26" s="27">
        <f>1.5+0.1</f>
        <v>1.6</v>
      </c>
      <c r="FM26" s="40" t="s">
        <v>62</v>
      </c>
      <c r="FN26" s="30">
        <v>1</v>
      </c>
      <c r="FO26" s="30">
        <v>56</v>
      </c>
      <c r="FP26" s="30">
        <v>5</v>
      </c>
      <c r="FQ26" s="30">
        <f t="shared" si="2"/>
        <v>280</v>
      </c>
      <c r="FR26" s="30">
        <f t="shared" si="3"/>
        <v>498.00000000000006</v>
      </c>
      <c r="FS26" s="30" t="s">
        <v>64</v>
      </c>
      <c r="FT26" s="30" t="s">
        <v>63</v>
      </c>
      <c r="FU26" s="50"/>
      <c r="FV26" s="32"/>
      <c r="FW26" s="32"/>
      <c r="FY26" s="90"/>
    </row>
    <row r="27" spans="1:181" s="33" customFormat="1" ht="15" customHeight="1" x14ac:dyDescent="0.2">
      <c r="A27" s="52">
        <v>42067</v>
      </c>
      <c r="B27" s="78" t="s">
        <v>1224</v>
      </c>
      <c r="C27" s="19" t="s">
        <v>65</v>
      </c>
      <c r="D27" s="19" t="s">
        <v>87</v>
      </c>
      <c r="E27" s="20" t="s">
        <v>1795</v>
      </c>
      <c r="F27" s="34" t="s">
        <v>309</v>
      </c>
      <c r="G27" s="34" t="s">
        <v>1225</v>
      </c>
      <c r="H27" s="35" t="s">
        <v>475</v>
      </c>
      <c r="I27" s="34" t="s">
        <v>1226</v>
      </c>
      <c r="J27" s="35" t="s">
        <v>475</v>
      </c>
      <c r="K27" s="34" t="s">
        <v>1227</v>
      </c>
      <c r="L27" s="35" t="s">
        <v>159</v>
      </c>
      <c r="M27" s="34" t="s">
        <v>1228</v>
      </c>
      <c r="N27" s="35" t="s">
        <v>140</v>
      </c>
      <c r="O27" s="34" t="s">
        <v>1229</v>
      </c>
      <c r="P27" s="35" t="s">
        <v>309</v>
      </c>
      <c r="Q27" s="34" t="s">
        <v>1230</v>
      </c>
      <c r="R27" s="35" t="s">
        <v>309</v>
      </c>
      <c r="S27" s="34" t="s">
        <v>1231</v>
      </c>
      <c r="T27" s="35" t="s">
        <v>398</v>
      </c>
      <c r="U27" s="34" t="s">
        <v>1232</v>
      </c>
      <c r="V27" s="35" t="s">
        <v>398</v>
      </c>
      <c r="W27" s="34" t="s">
        <v>1233</v>
      </c>
      <c r="X27" s="35"/>
      <c r="Y27" s="34"/>
      <c r="Z27" s="35"/>
      <c r="AA27" s="34"/>
      <c r="AB27" s="35"/>
      <c r="AC27" s="34"/>
      <c r="AD27" s="35"/>
      <c r="AE27" s="34"/>
      <c r="AF27" s="35"/>
      <c r="AG27" s="34"/>
      <c r="AH27" s="35"/>
      <c r="AI27" s="34"/>
      <c r="AJ27" s="35"/>
      <c r="AK27" s="34"/>
      <c r="AL27" s="35"/>
      <c r="AM27" s="34"/>
      <c r="AN27" s="35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 t="s">
        <v>1865</v>
      </c>
      <c r="DY27" s="34"/>
      <c r="DZ27" s="43"/>
      <c r="EA27" s="36"/>
      <c r="EB27" s="34" t="s">
        <v>1886</v>
      </c>
      <c r="EC27" s="36"/>
      <c r="ED27" s="43" t="s">
        <v>1910</v>
      </c>
      <c r="EE27" s="43"/>
      <c r="EF27" s="38"/>
      <c r="EG27" s="38"/>
      <c r="EH27" s="38"/>
      <c r="EI27" s="38"/>
      <c r="EJ27" s="38"/>
      <c r="EK27" s="38"/>
      <c r="EL27" s="38"/>
      <c r="EM27" s="44"/>
      <c r="EN27" s="38"/>
      <c r="EO27" s="38"/>
      <c r="EP27" s="38"/>
      <c r="EQ27" s="38"/>
      <c r="ER27" s="43" t="s">
        <v>1805</v>
      </c>
      <c r="ES27" s="39">
        <v>128.5</v>
      </c>
      <c r="ET27" s="25">
        <f t="shared" si="0"/>
        <v>289.41441441441441</v>
      </c>
      <c r="EU27" s="12">
        <v>38568741042</v>
      </c>
      <c r="EV27" s="13">
        <v>10038568741049</v>
      </c>
      <c r="EW27" s="26"/>
      <c r="EX27" s="26"/>
      <c r="EY27" s="26"/>
      <c r="EZ27" s="64">
        <v>3.07</v>
      </c>
      <c r="FA27" s="64">
        <v>12.87</v>
      </c>
      <c r="FB27" s="26"/>
      <c r="FC27" s="96" t="s">
        <v>68</v>
      </c>
      <c r="FD27" s="97"/>
      <c r="FE27" s="97"/>
      <c r="FF27" s="97"/>
      <c r="FG27" s="98"/>
      <c r="FH27" s="27">
        <v>3.75</v>
      </c>
      <c r="FI27" s="27">
        <v>3.75</v>
      </c>
      <c r="FJ27" s="27">
        <v>15.5</v>
      </c>
      <c r="FK27" s="28">
        <v>0.12613932291666666</v>
      </c>
      <c r="FL27" s="27">
        <v>2.1</v>
      </c>
      <c r="FM27" s="40" t="s">
        <v>62</v>
      </c>
      <c r="FN27" s="30">
        <v>1</v>
      </c>
      <c r="FO27" s="30">
        <v>120</v>
      </c>
      <c r="FP27" s="30">
        <v>2</v>
      </c>
      <c r="FQ27" s="30">
        <v>240</v>
      </c>
      <c r="FR27" s="30">
        <v>554</v>
      </c>
      <c r="FS27" s="41" t="s">
        <v>64</v>
      </c>
      <c r="FT27" s="30" t="s">
        <v>63</v>
      </c>
      <c r="FU27" s="32"/>
      <c r="FV27" s="32"/>
      <c r="FW27" s="32"/>
      <c r="FY27" s="90"/>
    </row>
    <row r="28" spans="1:181" s="33" customFormat="1" ht="15" customHeight="1" x14ac:dyDescent="0.2">
      <c r="A28" s="52">
        <v>42067</v>
      </c>
      <c r="B28" s="14" t="s">
        <v>1690</v>
      </c>
      <c r="C28" s="19" t="s">
        <v>65</v>
      </c>
      <c r="D28" s="19" t="s">
        <v>87</v>
      </c>
      <c r="E28" s="20" t="s">
        <v>1795</v>
      </c>
      <c r="F28" s="34" t="s">
        <v>1797</v>
      </c>
      <c r="G28" s="34" t="s">
        <v>1796</v>
      </c>
      <c r="H28" s="35" t="s">
        <v>140</v>
      </c>
      <c r="I28" s="34" t="s">
        <v>1798</v>
      </c>
      <c r="J28" s="35" t="s">
        <v>200</v>
      </c>
      <c r="K28" s="34" t="s">
        <v>1799</v>
      </c>
      <c r="L28" s="35"/>
      <c r="M28" s="34"/>
      <c r="N28" s="35"/>
      <c r="O28" s="34"/>
      <c r="P28" s="35"/>
      <c r="Q28" s="34"/>
      <c r="R28" s="35"/>
      <c r="S28" s="34"/>
      <c r="T28" s="35"/>
      <c r="U28" s="34"/>
      <c r="V28" s="35"/>
      <c r="W28" s="34"/>
      <c r="X28" s="35"/>
      <c r="Y28" s="34"/>
      <c r="Z28" s="35"/>
      <c r="AA28" s="34"/>
      <c r="AB28" s="35"/>
      <c r="AC28" s="34"/>
      <c r="AD28" s="35"/>
      <c r="AE28" s="34"/>
      <c r="AF28" s="35"/>
      <c r="AG28" s="34"/>
      <c r="AH28" s="35"/>
      <c r="AI28" s="34"/>
      <c r="AJ28" s="35"/>
      <c r="AK28" s="34"/>
      <c r="AL28" s="35"/>
      <c r="AM28" s="34"/>
      <c r="AN28" s="35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43"/>
      <c r="DY28" s="36"/>
      <c r="DZ28" s="43"/>
      <c r="EA28" s="36"/>
      <c r="EB28" s="43"/>
      <c r="EC28" s="36"/>
      <c r="ED28" s="43"/>
      <c r="EE28" s="43"/>
      <c r="EF28" s="38"/>
      <c r="EG28" s="38"/>
      <c r="EH28" s="38"/>
      <c r="EI28" s="38"/>
      <c r="EJ28" s="38"/>
      <c r="EK28" s="38"/>
      <c r="EL28" s="38"/>
      <c r="EM28" s="44"/>
      <c r="EN28" s="38"/>
      <c r="EO28" s="38"/>
      <c r="EP28" s="38"/>
      <c r="EQ28" s="38"/>
      <c r="ER28" s="43" t="s">
        <v>1816</v>
      </c>
      <c r="ES28" s="39">
        <v>86.73</v>
      </c>
      <c r="ET28" s="25">
        <f t="shared" si="0"/>
        <v>195.33783783783784</v>
      </c>
      <c r="EU28" s="7">
        <v>38568741318</v>
      </c>
      <c r="EV28" s="8">
        <v>10038568741315</v>
      </c>
      <c r="EW28" s="26"/>
      <c r="EX28" s="26"/>
      <c r="EY28" s="26"/>
      <c r="EZ28" s="64">
        <v>2.36</v>
      </c>
      <c r="FA28" s="64">
        <v>9.61</v>
      </c>
      <c r="FB28" s="26"/>
      <c r="FC28" s="96" t="s">
        <v>68</v>
      </c>
      <c r="FD28" s="97"/>
      <c r="FE28" s="97"/>
      <c r="FF28" s="97"/>
      <c r="FG28" s="98"/>
      <c r="FH28" s="27">
        <v>2.75</v>
      </c>
      <c r="FI28" s="27">
        <v>2.75</v>
      </c>
      <c r="FJ28" s="27">
        <v>10</v>
      </c>
      <c r="FK28" s="28">
        <f>(FJ28*FI28*FH28)/1728</f>
        <v>4.3764467592592594E-2</v>
      </c>
      <c r="FL28" s="27">
        <f>1+0.1</f>
        <v>1.1000000000000001</v>
      </c>
      <c r="FM28" s="40" t="s">
        <v>62</v>
      </c>
      <c r="FN28" s="30">
        <v>1</v>
      </c>
      <c r="FO28" s="30">
        <v>238</v>
      </c>
      <c r="FP28" s="30">
        <v>4</v>
      </c>
      <c r="FQ28" s="30">
        <f>FN28*FO28*FP28</f>
        <v>952</v>
      </c>
      <c r="FR28" s="30">
        <f>(FL28*FO28*FP28)+50</f>
        <v>1097.2</v>
      </c>
      <c r="FS28" s="41" t="s">
        <v>64</v>
      </c>
      <c r="FT28" s="30" t="s">
        <v>63</v>
      </c>
      <c r="FU28" s="32"/>
      <c r="FV28" s="32"/>
      <c r="FW28" s="32"/>
      <c r="FY28" s="90"/>
    </row>
    <row r="29" spans="1:181" s="33" customFormat="1" ht="15" customHeight="1" x14ac:dyDescent="0.2">
      <c r="A29" s="52">
        <v>42067</v>
      </c>
      <c r="B29" s="14" t="s">
        <v>1706</v>
      </c>
      <c r="C29" s="19" t="s">
        <v>65</v>
      </c>
      <c r="D29" s="19" t="s">
        <v>87</v>
      </c>
      <c r="E29" s="20" t="s">
        <v>1795</v>
      </c>
      <c r="F29" s="34" t="s">
        <v>88</v>
      </c>
      <c r="G29" s="34" t="s">
        <v>1545</v>
      </c>
      <c r="H29" s="35" t="s">
        <v>172</v>
      </c>
      <c r="I29" s="34" t="s">
        <v>1546</v>
      </c>
      <c r="J29" s="35" t="s">
        <v>200</v>
      </c>
      <c r="K29" s="34" t="s">
        <v>1547</v>
      </c>
      <c r="L29" s="35" t="s">
        <v>88</v>
      </c>
      <c r="M29" s="34" t="s">
        <v>1548</v>
      </c>
      <c r="N29" s="35" t="s">
        <v>88</v>
      </c>
      <c r="O29" s="34" t="s">
        <v>1549</v>
      </c>
      <c r="P29" s="35" t="s">
        <v>88</v>
      </c>
      <c r="Q29" s="34" t="s">
        <v>1550</v>
      </c>
      <c r="R29" s="35" t="s">
        <v>159</v>
      </c>
      <c r="S29" s="34" t="s">
        <v>1551</v>
      </c>
      <c r="T29" s="35" t="s">
        <v>140</v>
      </c>
      <c r="U29" s="34" t="s">
        <v>1552</v>
      </c>
      <c r="V29" s="35" t="s">
        <v>183</v>
      </c>
      <c r="W29" s="34" t="s">
        <v>1553</v>
      </c>
      <c r="X29" s="35" t="s">
        <v>419</v>
      </c>
      <c r="Y29" s="34" t="s">
        <v>1554</v>
      </c>
      <c r="Z29" s="35" t="s">
        <v>104</v>
      </c>
      <c r="AA29" s="34" t="s">
        <v>1555</v>
      </c>
      <c r="AB29" s="35" t="s">
        <v>104</v>
      </c>
      <c r="AC29" s="34" t="s">
        <v>1556</v>
      </c>
      <c r="AD29" s="35" t="s">
        <v>541</v>
      </c>
      <c r="AE29" s="34" t="s">
        <v>1557</v>
      </c>
      <c r="AF29" s="35"/>
      <c r="AG29" s="34"/>
      <c r="AH29" s="35"/>
      <c r="AI29" s="34"/>
      <c r="AJ29" s="35"/>
      <c r="AK29" s="34"/>
      <c r="AL29" s="35"/>
      <c r="AM29" s="34"/>
      <c r="AN29" s="35"/>
      <c r="AO29" s="34"/>
      <c r="AP29" s="35"/>
      <c r="AQ29" s="34"/>
      <c r="AR29" s="35"/>
      <c r="AS29" s="34"/>
      <c r="AT29" s="35"/>
      <c r="AU29" s="34"/>
      <c r="AV29" s="35"/>
      <c r="AW29" s="34"/>
      <c r="AX29" s="35"/>
      <c r="AY29" s="34"/>
      <c r="AZ29" s="35"/>
      <c r="BA29" s="34"/>
      <c r="BB29" s="35"/>
      <c r="BC29" s="34"/>
      <c r="BD29" s="35"/>
      <c r="BE29" s="34"/>
      <c r="BF29" s="35"/>
      <c r="BG29" s="34"/>
      <c r="BH29" s="35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43"/>
      <c r="DY29" s="36"/>
      <c r="DZ29" s="43"/>
      <c r="EA29" s="36"/>
      <c r="EB29" s="43"/>
      <c r="EC29" s="36"/>
      <c r="ED29" s="43"/>
      <c r="EE29" s="43"/>
      <c r="EF29" s="38"/>
      <c r="EG29" s="38"/>
      <c r="EH29" s="38"/>
      <c r="EI29" s="38"/>
      <c r="EJ29" s="38"/>
      <c r="EK29" s="38"/>
      <c r="EL29" s="38"/>
      <c r="EM29" s="44"/>
      <c r="EN29" s="38"/>
      <c r="EO29" s="38"/>
      <c r="EP29" s="38"/>
      <c r="EQ29" s="38"/>
      <c r="ER29" s="43">
        <v>57875</v>
      </c>
      <c r="ES29" s="39">
        <v>70.75</v>
      </c>
      <c r="ET29" s="25">
        <f t="shared" si="0"/>
        <v>159.34684684684686</v>
      </c>
      <c r="EU29" s="7">
        <v>38568741509</v>
      </c>
      <c r="EV29" s="8">
        <v>10038568741506</v>
      </c>
      <c r="EW29" s="26"/>
      <c r="EX29" s="26"/>
      <c r="EY29" s="26"/>
      <c r="EZ29" s="64">
        <v>2.36</v>
      </c>
      <c r="FA29" s="64">
        <v>5.31</v>
      </c>
      <c r="FB29" s="26"/>
      <c r="FC29" s="96" t="s">
        <v>68</v>
      </c>
      <c r="FD29" s="97"/>
      <c r="FE29" s="97"/>
      <c r="FF29" s="97"/>
      <c r="FG29" s="98"/>
      <c r="FH29" s="27">
        <v>2.75</v>
      </c>
      <c r="FI29" s="27">
        <v>2.75</v>
      </c>
      <c r="FJ29" s="27">
        <v>8</v>
      </c>
      <c r="FK29" s="28">
        <f>(FJ29*FI29*FH29)/1728</f>
        <v>3.5011574074074077E-2</v>
      </c>
      <c r="FL29" s="27">
        <f>0.6+0.1</f>
        <v>0.7</v>
      </c>
      <c r="FM29" s="40" t="s">
        <v>62</v>
      </c>
      <c r="FN29" s="30">
        <v>1</v>
      </c>
      <c r="FO29" s="30">
        <v>238</v>
      </c>
      <c r="FP29" s="30">
        <v>5</v>
      </c>
      <c r="FQ29" s="30">
        <f>FN29*FO29*FP29</f>
        <v>1190</v>
      </c>
      <c r="FR29" s="30">
        <f>(FL29*FO29*FP29)+50</f>
        <v>883</v>
      </c>
      <c r="FS29" s="41" t="s">
        <v>64</v>
      </c>
      <c r="FT29" s="30" t="s">
        <v>63</v>
      </c>
      <c r="FU29" s="50"/>
      <c r="FV29" s="32"/>
      <c r="FW29" s="32"/>
      <c r="FY29" s="90"/>
    </row>
    <row r="30" spans="1:181" s="33" customFormat="1" ht="15" customHeight="1" x14ac:dyDescent="0.2">
      <c r="A30" s="52">
        <v>42067</v>
      </c>
      <c r="B30" s="78" t="s">
        <v>1333</v>
      </c>
      <c r="C30" s="19" t="s">
        <v>65</v>
      </c>
      <c r="D30" s="19" t="s">
        <v>87</v>
      </c>
      <c r="E30" s="20" t="s">
        <v>1795</v>
      </c>
      <c r="F30" s="34" t="s">
        <v>100</v>
      </c>
      <c r="G30" s="34" t="s">
        <v>1334</v>
      </c>
      <c r="H30" s="35" t="s">
        <v>200</v>
      </c>
      <c r="I30" s="34" t="s">
        <v>1335</v>
      </c>
      <c r="J30" s="35" t="s">
        <v>200</v>
      </c>
      <c r="K30" s="34" t="s">
        <v>1336</v>
      </c>
      <c r="L30" s="35" t="s">
        <v>1337</v>
      </c>
      <c r="M30" s="34" t="s">
        <v>1338</v>
      </c>
      <c r="N30" s="35" t="s">
        <v>808</v>
      </c>
      <c r="O30" s="34" t="s">
        <v>1339</v>
      </c>
      <c r="P30" s="35" t="s">
        <v>136</v>
      </c>
      <c r="Q30" s="34" t="s">
        <v>1340</v>
      </c>
      <c r="R30" s="35" t="s">
        <v>136</v>
      </c>
      <c r="S30" s="34" t="s">
        <v>1341</v>
      </c>
      <c r="T30" s="35" t="s">
        <v>140</v>
      </c>
      <c r="U30" s="34" t="s">
        <v>1342</v>
      </c>
      <c r="V30" s="35" t="s">
        <v>239</v>
      </c>
      <c r="W30" s="34" t="s">
        <v>1343</v>
      </c>
      <c r="X30" s="35" t="s">
        <v>102</v>
      </c>
      <c r="Y30" s="34" t="s">
        <v>1344</v>
      </c>
      <c r="Z30" s="35" t="s">
        <v>102</v>
      </c>
      <c r="AA30" s="34" t="s">
        <v>1345</v>
      </c>
      <c r="AB30" s="35" t="s">
        <v>102</v>
      </c>
      <c r="AC30" s="34" t="s">
        <v>1346</v>
      </c>
      <c r="AD30" s="35" t="s">
        <v>398</v>
      </c>
      <c r="AE30" s="34" t="s">
        <v>1347</v>
      </c>
      <c r="AF30" s="35" t="s">
        <v>145</v>
      </c>
      <c r="AG30" s="34" t="s">
        <v>1348</v>
      </c>
      <c r="AH30" s="35" t="s">
        <v>145</v>
      </c>
      <c r="AI30" s="34" t="s">
        <v>1349</v>
      </c>
      <c r="AJ30" s="35" t="s">
        <v>147</v>
      </c>
      <c r="AK30" s="34" t="s">
        <v>1350</v>
      </c>
      <c r="AL30" s="35" t="s">
        <v>170</v>
      </c>
      <c r="AM30" s="34" t="s">
        <v>1351</v>
      </c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5" t="s">
        <v>1352</v>
      </c>
      <c r="DY30" s="46"/>
      <c r="DZ30" s="47"/>
      <c r="EA30" s="46"/>
      <c r="EB30" s="45" t="s">
        <v>1336</v>
      </c>
      <c r="EC30" s="46"/>
      <c r="ED30" s="47" t="s">
        <v>1339</v>
      </c>
      <c r="EE30" s="47"/>
      <c r="EF30" s="48"/>
      <c r="EG30" s="48"/>
      <c r="EH30" s="48"/>
      <c r="EI30" s="48"/>
      <c r="EJ30" s="48"/>
      <c r="EK30" s="48"/>
      <c r="EL30" s="48"/>
      <c r="EM30" s="49"/>
      <c r="EN30" s="48"/>
      <c r="EO30" s="48"/>
      <c r="EP30" s="48"/>
      <c r="EQ30" s="48"/>
      <c r="ER30" s="47" t="s">
        <v>1811</v>
      </c>
      <c r="ES30" s="39">
        <v>53.42</v>
      </c>
      <c r="ET30" s="25">
        <f t="shared" si="0"/>
        <v>120.31531531531532</v>
      </c>
      <c r="EU30" s="12">
        <v>38568741141</v>
      </c>
      <c r="EV30" s="13">
        <v>10038568741148</v>
      </c>
      <c r="EW30" s="26"/>
      <c r="EX30" s="26"/>
      <c r="EY30" s="26"/>
      <c r="EZ30" s="64">
        <v>2.83</v>
      </c>
      <c r="FA30" s="64">
        <v>7.87</v>
      </c>
      <c r="FB30" s="26"/>
      <c r="FC30" s="96" t="s">
        <v>68</v>
      </c>
      <c r="FD30" s="97"/>
      <c r="FE30" s="97"/>
      <c r="FF30" s="97"/>
      <c r="FG30" s="98"/>
      <c r="FH30" s="27">
        <v>3.75</v>
      </c>
      <c r="FI30" s="27">
        <v>3.75</v>
      </c>
      <c r="FJ30" s="27">
        <v>10.5</v>
      </c>
      <c r="FK30" s="28">
        <v>8.544921875E-2</v>
      </c>
      <c r="FL30" s="27">
        <v>0.9</v>
      </c>
      <c r="FM30" s="40" t="s">
        <v>62</v>
      </c>
      <c r="FN30" s="30">
        <v>1</v>
      </c>
      <c r="FO30" s="30">
        <v>120</v>
      </c>
      <c r="FP30" s="30">
        <v>4</v>
      </c>
      <c r="FQ30" s="30">
        <v>480</v>
      </c>
      <c r="FR30" s="30">
        <v>482</v>
      </c>
      <c r="FS30" s="41" t="s">
        <v>64</v>
      </c>
      <c r="FT30" s="30" t="s">
        <v>63</v>
      </c>
      <c r="FU30" s="32"/>
      <c r="FV30" s="32"/>
      <c r="FW30" s="32"/>
      <c r="FY30" s="90"/>
    </row>
    <row r="31" spans="1:181" s="33" customFormat="1" ht="15" customHeight="1" x14ac:dyDescent="0.2">
      <c r="A31" s="52">
        <v>42067</v>
      </c>
      <c r="B31" s="77" t="s">
        <v>1722</v>
      </c>
      <c r="C31" s="19" t="s">
        <v>65</v>
      </c>
      <c r="D31" s="19" t="s">
        <v>87</v>
      </c>
      <c r="E31" s="20" t="s">
        <v>1795</v>
      </c>
      <c r="F31" s="51" t="s">
        <v>100</v>
      </c>
      <c r="G31" s="51" t="s">
        <v>1723</v>
      </c>
      <c r="H31" s="35" t="s">
        <v>198</v>
      </c>
      <c r="I31" s="34" t="s">
        <v>1724</v>
      </c>
      <c r="J31" s="35" t="s">
        <v>134</v>
      </c>
      <c r="K31" s="34" t="s">
        <v>1725</v>
      </c>
      <c r="L31" s="35" t="s">
        <v>136</v>
      </c>
      <c r="M31" s="34" t="s">
        <v>1726</v>
      </c>
      <c r="N31" s="35" t="s">
        <v>136</v>
      </c>
      <c r="O31" s="34" t="s">
        <v>1727</v>
      </c>
      <c r="P31" s="35" t="s">
        <v>136</v>
      </c>
      <c r="Q31" s="34" t="s">
        <v>1728</v>
      </c>
      <c r="R31" s="35" t="s">
        <v>138</v>
      </c>
      <c r="S31" s="34" t="s">
        <v>1729</v>
      </c>
      <c r="T31" s="35" t="s">
        <v>140</v>
      </c>
      <c r="U31" s="34" t="s">
        <v>1730</v>
      </c>
      <c r="V31" s="35" t="s">
        <v>239</v>
      </c>
      <c r="W31" s="34" t="s">
        <v>1731</v>
      </c>
      <c r="X31" s="35" t="s">
        <v>154</v>
      </c>
      <c r="Y31" s="34" t="s">
        <v>1732</v>
      </c>
      <c r="Z31" s="35" t="s">
        <v>154</v>
      </c>
      <c r="AA31" s="34" t="s">
        <v>1733</v>
      </c>
      <c r="AB31" s="35" t="s">
        <v>104</v>
      </c>
      <c r="AC31" s="34" t="s">
        <v>1734</v>
      </c>
      <c r="AD31" s="35" t="s">
        <v>145</v>
      </c>
      <c r="AE31" s="34" t="s">
        <v>1735</v>
      </c>
      <c r="AF31" s="35" t="s">
        <v>145</v>
      </c>
      <c r="AG31" s="34" t="s">
        <v>1736</v>
      </c>
      <c r="AH31" s="35" t="s">
        <v>111</v>
      </c>
      <c r="AI31" s="34" t="s">
        <v>1737</v>
      </c>
      <c r="AJ31" s="35" t="s">
        <v>111</v>
      </c>
      <c r="AK31" s="34" t="s">
        <v>1738</v>
      </c>
      <c r="AL31" s="35" t="s">
        <v>147</v>
      </c>
      <c r="AM31" s="34" t="s">
        <v>1739</v>
      </c>
      <c r="AN31" s="35" t="s">
        <v>151</v>
      </c>
      <c r="AO31" s="34" t="s">
        <v>1740</v>
      </c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 t="s">
        <v>1741</v>
      </c>
      <c r="CK31" s="34"/>
      <c r="CL31" s="43"/>
      <c r="CM31" s="36"/>
      <c r="CN31" s="43"/>
      <c r="CO31" s="36"/>
      <c r="CP31" s="43"/>
      <c r="CQ31" s="43"/>
      <c r="CR31" s="38"/>
      <c r="CS31" s="38"/>
      <c r="CT31" s="38"/>
      <c r="CU31" s="38"/>
      <c r="CV31" s="38"/>
      <c r="CW31" s="38"/>
      <c r="CX31" s="38"/>
      <c r="CY31" s="44"/>
      <c r="CZ31" s="38"/>
      <c r="DA31" s="38"/>
      <c r="DB31" s="38"/>
      <c r="DC31" s="38"/>
      <c r="DD31" s="43"/>
      <c r="DE31" s="34"/>
      <c r="DF31" s="35"/>
      <c r="DG31" s="34"/>
      <c r="DH31" s="35"/>
      <c r="DI31" s="34"/>
      <c r="DJ31" s="35"/>
      <c r="DK31" s="34"/>
      <c r="DL31" s="35"/>
      <c r="DM31" s="34"/>
      <c r="DN31" s="35"/>
      <c r="DO31" s="34"/>
      <c r="DP31" s="35"/>
      <c r="DQ31" s="34"/>
      <c r="DR31" s="35"/>
      <c r="DS31" s="34"/>
      <c r="DT31" s="35"/>
      <c r="DU31" s="34"/>
      <c r="DV31" s="35"/>
      <c r="DW31" s="34"/>
      <c r="DX31" s="45" t="s">
        <v>1741</v>
      </c>
      <c r="DY31" s="45"/>
      <c r="DZ31" s="47"/>
      <c r="EA31" s="46"/>
      <c r="EB31" s="43"/>
      <c r="EC31" s="46"/>
      <c r="ED31" s="43"/>
      <c r="EE31" s="47"/>
      <c r="EF31" s="48"/>
      <c r="EG31" s="48"/>
      <c r="EH31" s="48"/>
      <c r="EI31" s="48"/>
      <c r="EJ31" s="48"/>
      <c r="EK31" s="48"/>
      <c r="EL31" s="48"/>
      <c r="EM31" s="49"/>
      <c r="EN31" s="48"/>
      <c r="EO31" s="48"/>
      <c r="EP31" s="48"/>
      <c r="EQ31" s="48"/>
      <c r="ER31" s="47" t="s">
        <v>1818</v>
      </c>
      <c r="ES31" s="39">
        <v>34.32</v>
      </c>
      <c r="ET31" s="25">
        <f t="shared" si="0"/>
        <v>77.297297297297291</v>
      </c>
      <c r="EU31" s="7" t="s">
        <v>1787</v>
      </c>
      <c r="EV31" s="8" t="s">
        <v>1788</v>
      </c>
      <c r="EW31" s="26"/>
      <c r="EX31" s="26"/>
      <c r="EY31" s="26"/>
      <c r="EZ31" s="64">
        <v>2.04</v>
      </c>
      <c r="FA31" s="64">
        <v>2.95</v>
      </c>
      <c r="FB31" s="26"/>
      <c r="FC31" s="96" t="s">
        <v>68</v>
      </c>
      <c r="FD31" s="97"/>
      <c r="FE31" s="97"/>
      <c r="FF31" s="97"/>
      <c r="FG31" s="98"/>
      <c r="FH31" s="27">
        <v>2.5</v>
      </c>
      <c r="FI31" s="27">
        <v>2.5</v>
      </c>
      <c r="FJ31" s="27">
        <v>5</v>
      </c>
      <c r="FK31" s="28">
        <f>(FJ31*FI31*FH31)/1728</f>
        <v>1.8084490740740741E-2</v>
      </c>
      <c r="FL31" s="27">
        <v>0.55000000000000004</v>
      </c>
      <c r="FM31" s="29" t="s">
        <v>62</v>
      </c>
      <c r="FN31" s="30">
        <v>1</v>
      </c>
      <c r="FO31" s="30">
        <v>357</v>
      </c>
      <c r="FP31" s="30">
        <v>9</v>
      </c>
      <c r="FQ31" s="30">
        <f>FN31*FO31*FP31</f>
        <v>3213</v>
      </c>
      <c r="FR31" s="30">
        <f>(FL31*FO31*FP31)+50</f>
        <v>1817.15</v>
      </c>
      <c r="FS31" s="31" t="s">
        <v>64</v>
      </c>
      <c r="FT31" s="30" t="s">
        <v>63</v>
      </c>
      <c r="FU31" s="50"/>
      <c r="FV31" s="50"/>
      <c r="FW31" s="32"/>
      <c r="FY31" s="90"/>
    </row>
    <row r="32" spans="1:181" s="33" customFormat="1" ht="15" customHeight="1" x14ac:dyDescent="0.2">
      <c r="A32" s="52">
        <v>42067</v>
      </c>
      <c r="B32" s="11" t="s">
        <v>1204</v>
      </c>
      <c r="C32" s="19" t="s">
        <v>65</v>
      </c>
      <c r="D32" s="19" t="s">
        <v>87</v>
      </c>
      <c r="E32" s="20" t="s">
        <v>1795</v>
      </c>
      <c r="F32" s="34" t="s">
        <v>100</v>
      </c>
      <c r="G32" s="34" t="s">
        <v>1205</v>
      </c>
      <c r="H32" s="35" t="s">
        <v>200</v>
      </c>
      <c r="I32" s="34" t="s">
        <v>1206</v>
      </c>
      <c r="J32" s="35" t="s">
        <v>200</v>
      </c>
      <c r="K32" s="34" t="s">
        <v>1207</v>
      </c>
      <c r="L32" s="35" t="s">
        <v>136</v>
      </c>
      <c r="M32" s="34" t="s">
        <v>1208</v>
      </c>
      <c r="N32" s="35" t="s">
        <v>136</v>
      </c>
      <c r="O32" s="34" t="s">
        <v>1209</v>
      </c>
      <c r="P32" s="35" t="s">
        <v>140</v>
      </c>
      <c r="Q32" s="34" t="s">
        <v>1210</v>
      </c>
      <c r="R32" s="35" t="s">
        <v>140</v>
      </c>
      <c r="S32" s="34" t="s">
        <v>1211</v>
      </c>
      <c r="T32" s="35" t="s">
        <v>140</v>
      </c>
      <c r="U32" s="34" t="s">
        <v>1212</v>
      </c>
      <c r="V32" s="35" t="s">
        <v>140</v>
      </c>
      <c r="W32" s="34" t="s">
        <v>1213</v>
      </c>
      <c r="X32" s="35" t="s">
        <v>239</v>
      </c>
      <c r="Y32" s="34" t="s">
        <v>1214</v>
      </c>
      <c r="Z32" s="35" t="s">
        <v>154</v>
      </c>
      <c r="AA32" s="34" t="s">
        <v>1215</v>
      </c>
      <c r="AB32" s="35" t="s">
        <v>154</v>
      </c>
      <c r="AC32" s="34" t="s">
        <v>1216</v>
      </c>
      <c r="AD32" s="35" t="s">
        <v>102</v>
      </c>
      <c r="AE32" s="34" t="s">
        <v>1217</v>
      </c>
      <c r="AF32" s="35" t="s">
        <v>168</v>
      </c>
      <c r="AG32" s="34" t="s">
        <v>1218</v>
      </c>
      <c r="AH32" s="35" t="s">
        <v>145</v>
      </c>
      <c r="AI32" s="34" t="s">
        <v>1219</v>
      </c>
      <c r="AJ32" s="35" t="s">
        <v>145</v>
      </c>
      <c r="AK32" s="34" t="s">
        <v>1220</v>
      </c>
      <c r="AL32" s="35" t="s">
        <v>147</v>
      </c>
      <c r="AM32" s="34" t="s">
        <v>1221</v>
      </c>
      <c r="AN32" s="35" t="s">
        <v>151</v>
      </c>
      <c r="AO32" s="34" t="s">
        <v>1222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34" t="s">
        <v>1223</v>
      </c>
      <c r="DY32" s="36"/>
      <c r="DZ32" s="43"/>
      <c r="EA32" s="36"/>
      <c r="EB32" s="34" t="s">
        <v>1207</v>
      </c>
      <c r="EC32" s="36"/>
      <c r="ED32" s="43"/>
      <c r="EE32" s="43"/>
      <c r="EF32" s="38"/>
      <c r="EG32" s="38"/>
      <c r="EH32" s="38"/>
      <c r="EI32" s="38"/>
      <c r="EJ32" s="38"/>
      <c r="EK32" s="38"/>
      <c r="EL32" s="38"/>
      <c r="EM32" s="44"/>
      <c r="EN32" s="38"/>
      <c r="EO32" s="38"/>
      <c r="EP32" s="38"/>
      <c r="EQ32" s="38"/>
      <c r="ER32" s="43" t="s">
        <v>1804</v>
      </c>
      <c r="ES32" s="39">
        <v>61.86</v>
      </c>
      <c r="ET32" s="25">
        <f t="shared" si="0"/>
        <v>139.32432432432432</v>
      </c>
      <c r="EU32" s="12">
        <v>38568741035</v>
      </c>
      <c r="EV32" s="13">
        <v>10038568741032</v>
      </c>
      <c r="EW32" s="26"/>
      <c r="EX32" s="26"/>
      <c r="EY32" s="26"/>
      <c r="EZ32" s="64">
        <v>1.77</v>
      </c>
      <c r="FA32" s="64">
        <v>3.39</v>
      </c>
      <c r="FB32" s="26"/>
      <c r="FC32" s="96" t="s">
        <v>68</v>
      </c>
      <c r="FD32" s="97"/>
      <c r="FE32" s="97"/>
      <c r="FF32" s="97"/>
      <c r="FG32" s="98"/>
      <c r="FH32" s="27">
        <v>2.25</v>
      </c>
      <c r="FI32" s="27">
        <v>2.25</v>
      </c>
      <c r="FJ32" s="27">
        <v>4.5</v>
      </c>
      <c r="FK32" s="28">
        <v>1.318359375E-2</v>
      </c>
      <c r="FL32" s="27">
        <v>0.4</v>
      </c>
      <c r="FM32" s="40" t="s">
        <v>62</v>
      </c>
      <c r="FN32" s="30">
        <v>1</v>
      </c>
      <c r="FO32" s="30">
        <v>357</v>
      </c>
      <c r="FP32" s="30">
        <v>9</v>
      </c>
      <c r="FQ32" s="30">
        <v>3213</v>
      </c>
      <c r="FR32" s="30">
        <v>1335.2</v>
      </c>
      <c r="FS32" s="41" t="s">
        <v>64</v>
      </c>
      <c r="FT32" s="30" t="s">
        <v>63</v>
      </c>
      <c r="FU32" s="32"/>
      <c r="FV32" s="32"/>
      <c r="FW32" s="32"/>
      <c r="FY32" s="90"/>
    </row>
    <row r="33" spans="1:181" s="33" customFormat="1" ht="15" customHeight="1" x14ac:dyDescent="0.2">
      <c r="A33" s="52">
        <v>42067</v>
      </c>
      <c r="B33" s="11" t="s">
        <v>1353</v>
      </c>
      <c r="C33" s="19" t="s">
        <v>65</v>
      </c>
      <c r="D33" s="19" t="s">
        <v>87</v>
      </c>
      <c r="E33" s="20" t="s">
        <v>1795</v>
      </c>
      <c r="F33" s="34" t="s">
        <v>309</v>
      </c>
      <c r="G33" s="34" t="s">
        <v>1354</v>
      </c>
      <c r="H33" s="35" t="s">
        <v>172</v>
      </c>
      <c r="I33" s="34" t="s">
        <v>1355</v>
      </c>
      <c r="J33" s="35" t="s">
        <v>172</v>
      </c>
      <c r="K33" s="34" t="s">
        <v>1356</v>
      </c>
      <c r="L33" s="35" t="s">
        <v>200</v>
      </c>
      <c r="M33" s="34" t="s">
        <v>1357</v>
      </c>
      <c r="N33" s="35" t="s">
        <v>200</v>
      </c>
      <c r="O33" s="34" t="s">
        <v>1358</v>
      </c>
      <c r="P33" s="35" t="s">
        <v>475</v>
      </c>
      <c r="Q33" s="34" t="s">
        <v>1359</v>
      </c>
      <c r="R33" s="35" t="s">
        <v>475</v>
      </c>
      <c r="S33" s="34" t="s">
        <v>1360</v>
      </c>
      <c r="T33" s="35" t="s">
        <v>475</v>
      </c>
      <c r="U33" s="34" t="s">
        <v>1361</v>
      </c>
      <c r="V33" s="35" t="s">
        <v>418</v>
      </c>
      <c r="W33" s="34" t="s">
        <v>1362</v>
      </c>
      <c r="X33" s="35" t="s">
        <v>418</v>
      </c>
      <c r="Y33" s="34" t="s">
        <v>1363</v>
      </c>
      <c r="Z33" s="35" t="s">
        <v>88</v>
      </c>
      <c r="AA33" s="34" t="s">
        <v>1364</v>
      </c>
      <c r="AB33" s="35" t="s">
        <v>88</v>
      </c>
      <c r="AC33" s="34" t="s">
        <v>1365</v>
      </c>
      <c r="AD33" s="35" t="s">
        <v>88</v>
      </c>
      <c r="AE33" s="34" t="s">
        <v>1366</v>
      </c>
      <c r="AF33" s="35" t="s">
        <v>88</v>
      </c>
      <c r="AG33" s="34" t="s">
        <v>1367</v>
      </c>
      <c r="AH33" s="35" t="s">
        <v>88</v>
      </c>
      <c r="AI33" s="34" t="s">
        <v>1368</v>
      </c>
      <c r="AJ33" s="35" t="s">
        <v>88</v>
      </c>
      <c r="AK33" s="34" t="s">
        <v>1369</v>
      </c>
      <c r="AL33" s="35" t="s">
        <v>88</v>
      </c>
      <c r="AM33" s="34" t="s">
        <v>1370</v>
      </c>
      <c r="AN33" s="35" t="s">
        <v>136</v>
      </c>
      <c r="AO33" s="34" t="s">
        <v>1371</v>
      </c>
      <c r="AP33" s="35" t="s">
        <v>107</v>
      </c>
      <c r="AQ33" s="34" t="s">
        <v>1372</v>
      </c>
      <c r="AR33" s="35" t="s">
        <v>107</v>
      </c>
      <c r="AS33" s="34" t="s">
        <v>1373</v>
      </c>
      <c r="AT33" s="35" t="s">
        <v>140</v>
      </c>
      <c r="AU33" s="34" t="s">
        <v>1374</v>
      </c>
      <c r="AV33" s="35" t="s">
        <v>140</v>
      </c>
      <c r="AW33" s="34" t="s">
        <v>1375</v>
      </c>
      <c r="AX33" s="35" t="s">
        <v>1376</v>
      </c>
      <c r="AY33" s="34" t="s">
        <v>1377</v>
      </c>
      <c r="AZ33" s="35" t="s">
        <v>1376</v>
      </c>
      <c r="BA33" s="34" t="s">
        <v>1378</v>
      </c>
      <c r="BB33" s="35" t="s">
        <v>1376</v>
      </c>
      <c r="BC33" s="34" t="s">
        <v>1379</v>
      </c>
      <c r="BD33" s="35" t="s">
        <v>1376</v>
      </c>
      <c r="BE33" s="34" t="s">
        <v>1380</v>
      </c>
      <c r="BF33" s="35" t="s">
        <v>100</v>
      </c>
      <c r="BG33" s="34" t="s">
        <v>1381</v>
      </c>
      <c r="BH33" s="35" t="s">
        <v>100</v>
      </c>
      <c r="BI33" s="34" t="s">
        <v>1382</v>
      </c>
      <c r="BJ33" s="35" t="s">
        <v>154</v>
      </c>
      <c r="BK33" s="34" t="s">
        <v>1383</v>
      </c>
      <c r="BL33" s="35" t="s">
        <v>154</v>
      </c>
      <c r="BM33" s="34" t="s">
        <v>1384</v>
      </c>
      <c r="BN33" s="35" t="s">
        <v>309</v>
      </c>
      <c r="BO33" s="34" t="s">
        <v>1385</v>
      </c>
      <c r="BP33" s="35" t="s">
        <v>309</v>
      </c>
      <c r="BQ33" s="34" t="s">
        <v>1386</v>
      </c>
      <c r="BR33" s="35" t="s">
        <v>102</v>
      </c>
      <c r="BS33" s="34" t="s">
        <v>1387</v>
      </c>
      <c r="BT33" s="35" t="s">
        <v>102</v>
      </c>
      <c r="BU33" s="34" t="s">
        <v>1388</v>
      </c>
      <c r="BV33" s="35" t="s">
        <v>102</v>
      </c>
      <c r="BW33" s="34" t="s">
        <v>1389</v>
      </c>
      <c r="BX33" s="35" t="s">
        <v>102</v>
      </c>
      <c r="BY33" s="34" t="s">
        <v>1390</v>
      </c>
      <c r="BZ33" s="35" t="s">
        <v>102</v>
      </c>
      <c r="CA33" s="34" t="s">
        <v>1391</v>
      </c>
      <c r="CB33" s="35" t="s">
        <v>102</v>
      </c>
      <c r="CC33" s="34" t="s">
        <v>1392</v>
      </c>
      <c r="CD33" s="35" t="s">
        <v>102</v>
      </c>
      <c r="CE33" s="34" t="s">
        <v>1362</v>
      </c>
      <c r="CF33" s="35" t="s">
        <v>102</v>
      </c>
      <c r="CG33" s="34" t="s">
        <v>1363</v>
      </c>
      <c r="CH33" s="35" t="s">
        <v>102</v>
      </c>
      <c r="CI33" s="34" t="s">
        <v>1393</v>
      </c>
      <c r="CJ33" s="35" t="s">
        <v>490</v>
      </c>
      <c r="CK33" s="34" t="s">
        <v>1394</v>
      </c>
      <c r="CL33" s="35" t="s">
        <v>490</v>
      </c>
      <c r="CM33" s="34" t="s">
        <v>1395</v>
      </c>
      <c r="CN33" s="35" t="s">
        <v>104</v>
      </c>
      <c r="CO33" s="34" t="s">
        <v>1396</v>
      </c>
      <c r="CP33" s="35" t="s">
        <v>104</v>
      </c>
      <c r="CQ33" s="34" t="s">
        <v>1397</v>
      </c>
      <c r="CR33" s="35" t="s">
        <v>104</v>
      </c>
      <c r="CS33" s="34" t="s">
        <v>1398</v>
      </c>
      <c r="CT33" s="35" t="s">
        <v>104</v>
      </c>
      <c r="CU33" s="34" t="s">
        <v>1399</v>
      </c>
      <c r="CV33" s="35" t="s">
        <v>168</v>
      </c>
      <c r="CW33" s="34" t="s">
        <v>1400</v>
      </c>
      <c r="CX33" s="35" t="s">
        <v>398</v>
      </c>
      <c r="CY33" s="34" t="s">
        <v>1401</v>
      </c>
      <c r="CZ33" s="35" t="s">
        <v>398</v>
      </c>
      <c r="DA33" s="34" t="s">
        <v>1402</v>
      </c>
      <c r="DB33" s="35" t="s">
        <v>145</v>
      </c>
      <c r="DC33" s="34" t="s">
        <v>1403</v>
      </c>
      <c r="DD33" s="35" t="s">
        <v>145</v>
      </c>
      <c r="DE33" s="34" t="s">
        <v>1404</v>
      </c>
      <c r="DF33" s="35" t="s">
        <v>111</v>
      </c>
      <c r="DG33" s="34" t="s">
        <v>1405</v>
      </c>
      <c r="DH33" s="35" t="s">
        <v>147</v>
      </c>
      <c r="DI33" s="34" t="s">
        <v>1406</v>
      </c>
      <c r="DJ33" s="35" t="s">
        <v>170</v>
      </c>
      <c r="DK33" s="34" t="s">
        <v>1407</v>
      </c>
      <c r="DL33" s="35" t="s">
        <v>170</v>
      </c>
      <c r="DM33" s="34" t="s">
        <v>1408</v>
      </c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 t="s">
        <v>1866</v>
      </c>
      <c r="DY33" s="36"/>
      <c r="DZ33" s="34" t="s">
        <v>1409</v>
      </c>
      <c r="EA33" s="36"/>
      <c r="EB33" s="43"/>
      <c r="EC33" s="36"/>
      <c r="ED33" s="43"/>
      <c r="EE33" s="43"/>
      <c r="EF33" s="38"/>
      <c r="EG33" s="38"/>
      <c r="EH33" s="38"/>
      <c r="EI33" s="38"/>
      <c r="EJ33" s="38"/>
      <c r="EK33" s="38"/>
      <c r="EL33" s="38"/>
      <c r="EM33" s="34" t="s">
        <v>1410</v>
      </c>
      <c r="EN33" s="38"/>
      <c r="EO33" s="38"/>
      <c r="EP33" s="38"/>
      <c r="EQ33" s="38"/>
      <c r="ER33" s="34" t="s">
        <v>1411</v>
      </c>
      <c r="ES33" s="39">
        <v>176.91</v>
      </c>
      <c r="ET33" s="25">
        <f t="shared" si="0"/>
        <v>398.44594594594594</v>
      </c>
      <c r="EU33" s="12">
        <v>38568741158</v>
      </c>
      <c r="EV33" s="13">
        <v>10038568741155</v>
      </c>
      <c r="EW33" s="26"/>
      <c r="EX33" s="26"/>
      <c r="EY33" s="26"/>
      <c r="EZ33" s="64">
        <v>1.77</v>
      </c>
      <c r="FA33" s="64">
        <v>8.27</v>
      </c>
      <c r="FB33" s="26"/>
      <c r="FC33" s="96" t="s">
        <v>68</v>
      </c>
      <c r="FD33" s="97"/>
      <c r="FE33" s="97"/>
      <c r="FF33" s="97"/>
      <c r="FG33" s="98"/>
      <c r="FH33" s="27">
        <v>2.25</v>
      </c>
      <c r="FI33" s="27">
        <v>2.25</v>
      </c>
      <c r="FJ33" s="27">
        <v>8.5</v>
      </c>
      <c r="FK33" s="28">
        <v>2.490234375E-2</v>
      </c>
      <c r="FL33" s="27">
        <v>1.1000000000000001</v>
      </c>
      <c r="FM33" s="40" t="s">
        <v>62</v>
      </c>
      <c r="FN33" s="30">
        <v>1</v>
      </c>
      <c r="FO33" s="30">
        <v>357</v>
      </c>
      <c r="FP33" s="30">
        <v>5</v>
      </c>
      <c r="FQ33" s="30">
        <v>1785</v>
      </c>
      <c r="FR33" s="30">
        <v>2013.5000000000002</v>
      </c>
      <c r="FS33" s="41" t="s">
        <v>64</v>
      </c>
      <c r="FT33" s="30" t="s">
        <v>63</v>
      </c>
      <c r="FU33" s="32"/>
      <c r="FV33" s="32"/>
      <c r="FW33" s="32"/>
      <c r="FY33" s="90"/>
    </row>
    <row r="34" spans="1:181" s="33" customFormat="1" ht="15" customHeight="1" x14ac:dyDescent="0.2">
      <c r="A34" s="52">
        <v>42067</v>
      </c>
      <c r="B34" s="18" t="s">
        <v>1700</v>
      </c>
      <c r="C34" s="19" t="s">
        <v>65</v>
      </c>
      <c r="D34" s="19" t="s">
        <v>87</v>
      </c>
      <c r="E34" s="20" t="s">
        <v>1795</v>
      </c>
      <c r="F34" s="34" t="s">
        <v>107</v>
      </c>
      <c r="G34" s="34" t="s">
        <v>1413</v>
      </c>
      <c r="H34" s="35" t="s">
        <v>200</v>
      </c>
      <c r="I34" s="34" t="s">
        <v>1414</v>
      </c>
      <c r="J34" s="35" t="s">
        <v>475</v>
      </c>
      <c r="K34" s="34" t="s">
        <v>1415</v>
      </c>
      <c r="L34" s="35" t="s">
        <v>475</v>
      </c>
      <c r="M34" s="34" t="s">
        <v>1416</v>
      </c>
      <c r="N34" s="35" t="s">
        <v>475</v>
      </c>
      <c r="O34" s="34" t="s">
        <v>1417</v>
      </c>
      <c r="P34" s="35" t="s">
        <v>475</v>
      </c>
      <c r="Q34" s="34" t="s">
        <v>1418</v>
      </c>
      <c r="R34" s="35" t="s">
        <v>88</v>
      </c>
      <c r="S34" s="34" t="s">
        <v>1419</v>
      </c>
      <c r="T34" s="35" t="s">
        <v>88</v>
      </c>
      <c r="U34" s="34" t="s">
        <v>1420</v>
      </c>
      <c r="V34" s="35" t="s">
        <v>88</v>
      </c>
      <c r="W34" s="34" t="s">
        <v>1421</v>
      </c>
      <c r="X34" s="35" t="s">
        <v>88</v>
      </c>
      <c r="Y34" s="34" t="s">
        <v>1422</v>
      </c>
      <c r="Z34" s="35" t="s">
        <v>88</v>
      </c>
      <c r="AA34" s="34" t="s">
        <v>1423</v>
      </c>
      <c r="AB34" s="35" t="s">
        <v>88</v>
      </c>
      <c r="AC34" s="34" t="s">
        <v>1424</v>
      </c>
      <c r="AD34" s="35" t="s">
        <v>159</v>
      </c>
      <c r="AE34" s="34" t="s">
        <v>1425</v>
      </c>
      <c r="AF34" s="35" t="s">
        <v>107</v>
      </c>
      <c r="AG34" s="34" t="s">
        <v>1426</v>
      </c>
      <c r="AH34" s="35" t="s">
        <v>140</v>
      </c>
      <c r="AI34" s="34" t="s">
        <v>1427</v>
      </c>
      <c r="AJ34" s="35" t="s">
        <v>309</v>
      </c>
      <c r="AK34" s="34" t="s">
        <v>1428</v>
      </c>
      <c r="AL34" s="35" t="s">
        <v>309</v>
      </c>
      <c r="AM34" s="34" t="s">
        <v>1429</v>
      </c>
      <c r="AN34" s="35" t="s">
        <v>102</v>
      </c>
      <c r="AO34" s="34" t="s">
        <v>1430</v>
      </c>
      <c r="AP34" s="35" t="s">
        <v>183</v>
      </c>
      <c r="AQ34" s="34" t="s">
        <v>1431</v>
      </c>
      <c r="AR34" s="35" t="s">
        <v>419</v>
      </c>
      <c r="AS34" s="34" t="s">
        <v>1432</v>
      </c>
      <c r="AT34" s="35" t="s">
        <v>398</v>
      </c>
      <c r="AU34" s="34" t="s">
        <v>1433</v>
      </c>
      <c r="AV34" s="35" t="s">
        <v>111</v>
      </c>
      <c r="AW34" s="34" t="s">
        <v>1434</v>
      </c>
      <c r="AX34" s="35" t="s">
        <v>140</v>
      </c>
      <c r="AY34" s="34" t="s">
        <v>1435</v>
      </c>
      <c r="AZ34" s="35" t="s">
        <v>102</v>
      </c>
      <c r="BA34" s="34" t="s">
        <v>1436</v>
      </c>
      <c r="BB34" s="35" t="s">
        <v>183</v>
      </c>
      <c r="BC34" s="34" t="s">
        <v>1437</v>
      </c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43"/>
      <c r="DY34" s="36"/>
      <c r="DZ34" s="43"/>
      <c r="EA34" s="36"/>
      <c r="EB34" s="43"/>
      <c r="EC34" s="36"/>
      <c r="ED34" s="43"/>
      <c r="EE34" s="43"/>
      <c r="EF34" s="38"/>
      <c r="EG34" s="38"/>
      <c r="EH34" s="38"/>
      <c r="EI34" s="38"/>
      <c r="EJ34" s="38"/>
      <c r="EK34" s="38"/>
      <c r="EL34" s="38"/>
      <c r="EM34" s="44"/>
      <c r="EN34" s="38"/>
      <c r="EO34" s="38"/>
      <c r="EP34" s="38"/>
      <c r="EQ34" s="38"/>
      <c r="ER34" s="43" t="s">
        <v>1812</v>
      </c>
      <c r="ES34" s="39">
        <v>303.19</v>
      </c>
      <c r="ET34" s="25">
        <f t="shared" si="0"/>
        <v>682.86036036036035</v>
      </c>
      <c r="EU34" s="7">
        <v>38568741431</v>
      </c>
      <c r="EV34" s="8">
        <v>10038568741438</v>
      </c>
      <c r="EW34" s="26"/>
      <c r="EX34" s="26"/>
      <c r="EY34" s="26"/>
      <c r="EZ34" s="64">
        <v>3.79</v>
      </c>
      <c r="FA34" s="64">
        <v>25.87</v>
      </c>
      <c r="FB34" s="26"/>
      <c r="FC34" s="96" t="s">
        <v>68</v>
      </c>
      <c r="FD34" s="97"/>
      <c r="FE34" s="97"/>
      <c r="FF34" s="97"/>
      <c r="FG34" s="98"/>
      <c r="FH34" s="27">
        <v>4.25</v>
      </c>
      <c r="FI34" s="27">
        <v>4.25</v>
      </c>
      <c r="FJ34" s="27">
        <v>28.75</v>
      </c>
      <c r="FK34" s="28">
        <f t="shared" ref="FK34:FK43" si="4">(FJ34*FI34*FH34)/1728</f>
        <v>0.30051902488425924</v>
      </c>
      <c r="FL34" s="27">
        <f>5.1+0.1</f>
        <v>5.1999999999999993</v>
      </c>
      <c r="FM34" s="40" t="s">
        <v>62</v>
      </c>
      <c r="FN34" s="30">
        <v>1</v>
      </c>
      <c r="FO34" s="30">
        <v>99</v>
      </c>
      <c r="FP34" s="30">
        <v>1</v>
      </c>
      <c r="FQ34" s="30">
        <f t="shared" ref="FQ34:FQ43" si="5">FN34*FO34*FP34</f>
        <v>99</v>
      </c>
      <c r="FR34" s="30">
        <f t="shared" ref="FR34:FR43" si="6">(FL34*FO34*FP34)+50</f>
        <v>564.79999999999995</v>
      </c>
      <c r="FS34" s="41" t="s">
        <v>64</v>
      </c>
      <c r="FT34" s="30" t="s">
        <v>63</v>
      </c>
      <c r="FU34" s="32"/>
      <c r="FV34" s="32"/>
      <c r="FW34" s="32"/>
      <c r="FY34" s="90"/>
    </row>
    <row r="35" spans="1:181" s="33" customFormat="1" ht="15" customHeight="1" x14ac:dyDescent="0.2">
      <c r="A35" s="52">
        <v>42067</v>
      </c>
      <c r="B35" s="15" t="s">
        <v>1699</v>
      </c>
      <c r="C35" s="19" t="s">
        <v>65</v>
      </c>
      <c r="D35" s="19" t="s">
        <v>87</v>
      </c>
      <c r="E35" s="20" t="s">
        <v>1795</v>
      </c>
      <c r="F35" s="34" t="s">
        <v>309</v>
      </c>
      <c r="G35" s="34" t="s">
        <v>1354</v>
      </c>
      <c r="H35" s="35" t="s">
        <v>172</v>
      </c>
      <c r="I35" s="34" t="s">
        <v>1355</v>
      </c>
      <c r="J35" s="35" t="s">
        <v>172</v>
      </c>
      <c r="K35" s="34" t="s">
        <v>1356</v>
      </c>
      <c r="L35" s="35" t="s">
        <v>200</v>
      </c>
      <c r="M35" s="34" t="s">
        <v>1357</v>
      </c>
      <c r="N35" s="35" t="s">
        <v>200</v>
      </c>
      <c r="O35" s="34" t="s">
        <v>1358</v>
      </c>
      <c r="P35" s="35" t="s">
        <v>475</v>
      </c>
      <c r="Q35" s="34" t="s">
        <v>1359</v>
      </c>
      <c r="R35" s="35" t="s">
        <v>475</v>
      </c>
      <c r="S35" s="34" t="s">
        <v>1360</v>
      </c>
      <c r="T35" s="35" t="s">
        <v>475</v>
      </c>
      <c r="U35" s="34" t="s">
        <v>1361</v>
      </c>
      <c r="V35" s="35" t="s">
        <v>418</v>
      </c>
      <c r="W35" s="34" t="s">
        <v>1362</v>
      </c>
      <c r="X35" s="35" t="s">
        <v>418</v>
      </c>
      <c r="Y35" s="34" t="s">
        <v>1363</v>
      </c>
      <c r="Z35" s="35" t="s">
        <v>88</v>
      </c>
      <c r="AA35" s="34" t="s">
        <v>1364</v>
      </c>
      <c r="AB35" s="35" t="s">
        <v>88</v>
      </c>
      <c r="AC35" s="34" t="s">
        <v>1365</v>
      </c>
      <c r="AD35" s="35" t="s">
        <v>88</v>
      </c>
      <c r="AE35" s="34" t="s">
        <v>1366</v>
      </c>
      <c r="AF35" s="35" t="s">
        <v>88</v>
      </c>
      <c r="AG35" s="34" t="s">
        <v>1367</v>
      </c>
      <c r="AH35" s="35" t="s">
        <v>88</v>
      </c>
      <c r="AI35" s="34" t="s">
        <v>1368</v>
      </c>
      <c r="AJ35" s="35" t="s">
        <v>88</v>
      </c>
      <c r="AK35" s="34" t="s">
        <v>1369</v>
      </c>
      <c r="AL35" s="35" t="s">
        <v>88</v>
      </c>
      <c r="AM35" s="34" t="s">
        <v>1370</v>
      </c>
      <c r="AN35" s="35" t="s">
        <v>136</v>
      </c>
      <c r="AO35" s="34" t="s">
        <v>1371</v>
      </c>
      <c r="AP35" s="35" t="s">
        <v>107</v>
      </c>
      <c r="AQ35" s="34" t="s">
        <v>1372</v>
      </c>
      <c r="AR35" s="35" t="s">
        <v>107</v>
      </c>
      <c r="AS35" s="34" t="s">
        <v>1373</v>
      </c>
      <c r="AT35" s="35" t="s">
        <v>140</v>
      </c>
      <c r="AU35" s="34" t="s">
        <v>1374</v>
      </c>
      <c r="AV35" s="35" t="s">
        <v>140</v>
      </c>
      <c r="AW35" s="34" t="s">
        <v>1375</v>
      </c>
      <c r="AX35" s="35" t="s">
        <v>1376</v>
      </c>
      <c r="AY35" s="34" t="s">
        <v>1377</v>
      </c>
      <c r="AZ35" s="35" t="s">
        <v>1376</v>
      </c>
      <c r="BA35" s="34" t="s">
        <v>1378</v>
      </c>
      <c r="BB35" s="35" t="s">
        <v>1376</v>
      </c>
      <c r="BC35" s="34" t="s">
        <v>1379</v>
      </c>
      <c r="BD35" s="35" t="s">
        <v>1376</v>
      </c>
      <c r="BE35" s="34" t="s">
        <v>1380</v>
      </c>
      <c r="BF35" s="35" t="s">
        <v>100</v>
      </c>
      <c r="BG35" s="34" t="s">
        <v>1381</v>
      </c>
      <c r="BH35" s="35" t="s">
        <v>100</v>
      </c>
      <c r="BI35" s="34" t="s">
        <v>1382</v>
      </c>
      <c r="BJ35" s="35" t="s">
        <v>154</v>
      </c>
      <c r="BK35" s="34" t="s">
        <v>1383</v>
      </c>
      <c r="BL35" s="35" t="s">
        <v>154</v>
      </c>
      <c r="BM35" s="34" t="s">
        <v>1384</v>
      </c>
      <c r="BN35" s="35" t="s">
        <v>309</v>
      </c>
      <c r="BO35" s="34" t="s">
        <v>1385</v>
      </c>
      <c r="BP35" s="35" t="s">
        <v>309</v>
      </c>
      <c r="BQ35" s="34" t="s">
        <v>1386</v>
      </c>
      <c r="BR35" s="35" t="s">
        <v>102</v>
      </c>
      <c r="BS35" s="34" t="s">
        <v>1387</v>
      </c>
      <c r="BT35" s="35" t="s">
        <v>102</v>
      </c>
      <c r="BU35" s="34" t="s">
        <v>1388</v>
      </c>
      <c r="BV35" s="35" t="s">
        <v>102</v>
      </c>
      <c r="BW35" s="34" t="s">
        <v>1389</v>
      </c>
      <c r="BX35" s="35" t="s">
        <v>102</v>
      </c>
      <c r="BY35" s="34" t="s">
        <v>1390</v>
      </c>
      <c r="BZ35" s="35" t="s">
        <v>102</v>
      </c>
      <c r="CA35" s="34" t="s">
        <v>1391</v>
      </c>
      <c r="CB35" s="35" t="s">
        <v>102</v>
      </c>
      <c r="CC35" s="34" t="s">
        <v>1392</v>
      </c>
      <c r="CD35" s="35" t="s">
        <v>102</v>
      </c>
      <c r="CE35" s="34" t="s">
        <v>1362</v>
      </c>
      <c r="CF35" s="35" t="s">
        <v>102</v>
      </c>
      <c r="CG35" s="34" t="s">
        <v>1363</v>
      </c>
      <c r="CH35" s="35" t="s">
        <v>102</v>
      </c>
      <c r="CI35" s="34" t="s">
        <v>1393</v>
      </c>
      <c r="CJ35" s="35" t="s">
        <v>490</v>
      </c>
      <c r="CK35" s="34" t="s">
        <v>1394</v>
      </c>
      <c r="CL35" s="35" t="s">
        <v>490</v>
      </c>
      <c r="CM35" s="34" t="s">
        <v>1395</v>
      </c>
      <c r="CN35" s="35" t="s">
        <v>104</v>
      </c>
      <c r="CO35" s="34" t="s">
        <v>1396</v>
      </c>
      <c r="CP35" s="35" t="s">
        <v>104</v>
      </c>
      <c r="CQ35" s="34" t="s">
        <v>1397</v>
      </c>
      <c r="CR35" s="35" t="s">
        <v>104</v>
      </c>
      <c r="CS35" s="34" t="s">
        <v>1398</v>
      </c>
      <c r="CT35" s="35" t="s">
        <v>104</v>
      </c>
      <c r="CU35" s="34" t="s">
        <v>1399</v>
      </c>
      <c r="CV35" s="35" t="s">
        <v>168</v>
      </c>
      <c r="CW35" s="34" t="s">
        <v>1400</v>
      </c>
      <c r="CX35" s="35" t="s">
        <v>398</v>
      </c>
      <c r="CY35" s="34" t="s">
        <v>1401</v>
      </c>
      <c r="CZ35" s="35" t="s">
        <v>398</v>
      </c>
      <c r="DA35" s="34" t="s">
        <v>1402</v>
      </c>
      <c r="DB35" s="35" t="s">
        <v>145</v>
      </c>
      <c r="DC35" s="34" t="s">
        <v>1403</v>
      </c>
      <c r="DD35" s="35" t="s">
        <v>145</v>
      </c>
      <c r="DE35" s="34" t="s">
        <v>1404</v>
      </c>
      <c r="DF35" s="35" t="s">
        <v>111</v>
      </c>
      <c r="DG35" s="34" t="s">
        <v>1405</v>
      </c>
      <c r="DH35" s="35" t="s">
        <v>147</v>
      </c>
      <c r="DI35" s="34" t="s">
        <v>1406</v>
      </c>
      <c r="DJ35" s="35" t="s">
        <v>170</v>
      </c>
      <c r="DK35" s="34" t="s">
        <v>1407</v>
      </c>
      <c r="DL35" s="35" t="s">
        <v>170</v>
      </c>
      <c r="DM35" s="34" t="s">
        <v>1408</v>
      </c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 t="s">
        <v>1866</v>
      </c>
      <c r="DY35" s="36"/>
      <c r="DZ35" s="43"/>
      <c r="EA35" s="36"/>
      <c r="EB35" s="43"/>
      <c r="EC35" s="36"/>
      <c r="ED35" s="43"/>
      <c r="EE35" s="43"/>
      <c r="EF35" s="38"/>
      <c r="EG35" s="38"/>
      <c r="EH35" s="38"/>
      <c r="EI35" s="38"/>
      <c r="EJ35" s="38"/>
      <c r="EK35" s="38"/>
      <c r="EL35" s="38"/>
      <c r="EM35" s="44"/>
      <c r="EN35" s="38"/>
      <c r="EO35" s="38"/>
      <c r="EP35" s="38"/>
      <c r="EQ35" s="38"/>
      <c r="ER35" s="43">
        <v>57860</v>
      </c>
      <c r="ES35" s="39">
        <v>229.04</v>
      </c>
      <c r="ET35" s="25">
        <f t="shared" si="0"/>
        <v>515.85585585585579</v>
      </c>
      <c r="EU35" s="7">
        <v>38568741424</v>
      </c>
      <c r="EV35" s="8">
        <v>10038568741421</v>
      </c>
      <c r="EW35" s="26"/>
      <c r="EX35" s="26"/>
      <c r="EY35" s="26"/>
      <c r="EZ35" s="64">
        <v>5.98</v>
      </c>
      <c r="FA35" s="64">
        <v>8.14</v>
      </c>
      <c r="FB35" s="26"/>
      <c r="FC35" s="96" t="s">
        <v>68</v>
      </c>
      <c r="FD35" s="97"/>
      <c r="FE35" s="97"/>
      <c r="FF35" s="97"/>
      <c r="FG35" s="98"/>
      <c r="FH35" s="27">
        <v>6.55</v>
      </c>
      <c r="FI35" s="27">
        <v>6.55</v>
      </c>
      <c r="FJ35" s="27">
        <v>8.9600000000000009</v>
      </c>
      <c r="FK35" s="28">
        <f t="shared" si="4"/>
        <v>0.22245740740740741</v>
      </c>
      <c r="FL35" s="27">
        <f>4.6+0.1</f>
        <v>4.6999999999999993</v>
      </c>
      <c r="FM35" s="40" t="s">
        <v>62</v>
      </c>
      <c r="FN35" s="30">
        <v>1</v>
      </c>
      <c r="FO35" s="30">
        <v>42</v>
      </c>
      <c r="FP35" s="30">
        <v>4</v>
      </c>
      <c r="FQ35" s="30">
        <f t="shared" si="5"/>
        <v>168</v>
      </c>
      <c r="FR35" s="30">
        <f t="shared" si="6"/>
        <v>839.59999999999991</v>
      </c>
      <c r="FS35" s="41" t="s">
        <v>64</v>
      </c>
      <c r="FT35" s="30" t="s">
        <v>63</v>
      </c>
      <c r="FU35" s="32"/>
      <c r="FV35" s="32"/>
      <c r="FW35" s="32"/>
      <c r="FY35" s="90"/>
    </row>
    <row r="36" spans="1:181" s="33" customFormat="1" ht="15" customHeight="1" x14ac:dyDescent="0.2">
      <c r="A36" s="52">
        <v>42067</v>
      </c>
      <c r="B36" s="18" t="s">
        <v>1703</v>
      </c>
      <c r="C36" s="19" t="s">
        <v>65</v>
      </c>
      <c r="D36" s="19" t="s">
        <v>87</v>
      </c>
      <c r="E36" s="20" t="s">
        <v>1795</v>
      </c>
      <c r="F36" s="34" t="s">
        <v>104</v>
      </c>
      <c r="G36" s="34" t="s">
        <v>1463</v>
      </c>
      <c r="H36" s="35" t="s">
        <v>172</v>
      </c>
      <c r="I36" s="34" t="s">
        <v>1464</v>
      </c>
      <c r="J36" s="35" t="s">
        <v>200</v>
      </c>
      <c r="K36" s="34" t="s">
        <v>1465</v>
      </c>
      <c r="L36" s="35" t="s">
        <v>200</v>
      </c>
      <c r="M36" s="34" t="s">
        <v>1466</v>
      </c>
      <c r="N36" s="35" t="s">
        <v>1467</v>
      </c>
      <c r="O36" s="34" t="s">
        <v>1468</v>
      </c>
      <c r="P36" s="35" t="s">
        <v>88</v>
      </c>
      <c r="Q36" s="34" t="s">
        <v>1469</v>
      </c>
      <c r="R36" s="35" t="s">
        <v>88</v>
      </c>
      <c r="S36" s="34" t="s">
        <v>1470</v>
      </c>
      <c r="T36" s="35" t="s">
        <v>88</v>
      </c>
      <c r="U36" s="34" t="s">
        <v>1471</v>
      </c>
      <c r="V36" s="35" t="s">
        <v>88</v>
      </c>
      <c r="W36" s="34" t="s">
        <v>1472</v>
      </c>
      <c r="X36" s="35" t="s">
        <v>159</v>
      </c>
      <c r="Y36" s="34" t="s">
        <v>1473</v>
      </c>
      <c r="Z36" s="35" t="s">
        <v>140</v>
      </c>
      <c r="AA36" s="34" t="s">
        <v>1474</v>
      </c>
      <c r="AB36" s="35" t="s">
        <v>309</v>
      </c>
      <c r="AC36" s="34" t="s">
        <v>1475</v>
      </c>
      <c r="AD36" s="35" t="s">
        <v>309</v>
      </c>
      <c r="AE36" s="34" t="s">
        <v>1476</v>
      </c>
      <c r="AF36" s="35" t="s">
        <v>102</v>
      </c>
      <c r="AG36" s="34" t="s">
        <v>1477</v>
      </c>
      <c r="AH36" s="35" t="s">
        <v>102</v>
      </c>
      <c r="AI36" s="34" t="s">
        <v>1478</v>
      </c>
      <c r="AJ36" s="35" t="s">
        <v>102</v>
      </c>
      <c r="AK36" s="34" t="s">
        <v>1479</v>
      </c>
      <c r="AL36" s="35" t="s">
        <v>102</v>
      </c>
      <c r="AM36" s="34" t="s">
        <v>1480</v>
      </c>
      <c r="AN36" s="35" t="s">
        <v>102</v>
      </c>
      <c r="AO36" s="34" t="s">
        <v>1481</v>
      </c>
      <c r="AP36" s="35" t="s">
        <v>183</v>
      </c>
      <c r="AQ36" s="34" t="s">
        <v>1482</v>
      </c>
      <c r="AR36" s="35" t="s">
        <v>104</v>
      </c>
      <c r="AS36" s="34" t="s">
        <v>1483</v>
      </c>
      <c r="AT36" s="35" t="s">
        <v>398</v>
      </c>
      <c r="AU36" s="34" t="s">
        <v>1484</v>
      </c>
      <c r="AV36" s="35" t="s">
        <v>398</v>
      </c>
      <c r="AW36" s="34" t="s">
        <v>1485</v>
      </c>
      <c r="AX36" s="35" t="s">
        <v>541</v>
      </c>
      <c r="AY36" s="34" t="s">
        <v>1486</v>
      </c>
      <c r="AZ36" s="35" t="s">
        <v>170</v>
      </c>
      <c r="BA36" s="34" t="s">
        <v>1487</v>
      </c>
      <c r="BB36" s="35" t="s">
        <v>170</v>
      </c>
      <c r="BC36" s="34" t="s">
        <v>1488</v>
      </c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43" t="s">
        <v>1897</v>
      </c>
      <c r="DY36" s="36"/>
      <c r="DZ36" s="43"/>
      <c r="EA36" s="36"/>
      <c r="EB36" s="34" t="s">
        <v>1887</v>
      </c>
      <c r="EC36" s="36"/>
      <c r="ED36" s="34" t="s">
        <v>1911</v>
      </c>
      <c r="EE36" s="43"/>
      <c r="EF36" s="38"/>
      <c r="EG36" s="38"/>
      <c r="EH36" s="38"/>
      <c r="EI36" s="38"/>
      <c r="EJ36" s="38"/>
      <c r="EK36" s="38"/>
      <c r="EL36" s="38"/>
      <c r="EM36" s="44"/>
      <c r="EN36" s="38"/>
      <c r="EO36" s="38"/>
      <c r="EP36" s="38"/>
      <c r="EQ36" s="38"/>
      <c r="ER36" s="43">
        <v>57841</v>
      </c>
      <c r="ES36" s="39">
        <v>346.5</v>
      </c>
      <c r="ET36" s="25">
        <f t="shared" si="0"/>
        <v>780.40540540540542</v>
      </c>
      <c r="EU36" s="7">
        <v>38568741462</v>
      </c>
      <c r="EV36" s="8">
        <v>10038568741469</v>
      </c>
      <c r="EW36" s="26"/>
      <c r="EX36" s="26"/>
      <c r="EY36" s="26"/>
      <c r="EZ36" s="64">
        <v>5.98</v>
      </c>
      <c r="FA36" s="64">
        <v>16.809999999999999</v>
      </c>
      <c r="FB36" s="26"/>
      <c r="FC36" s="96" t="s">
        <v>68</v>
      </c>
      <c r="FD36" s="97"/>
      <c r="FE36" s="97"/>
      <c r="FF36" s="97"/>
      <c r="FG36" s="98"/>
      <c r="FH36" s="27">
        <v>6.75</v>
      </c>
      <c r="FI36" s="27">
        <v>6.75</v>
      </c>
      <c r="FJ36" s="27">
        <v>19.5</v>
      </c>
      <c r="FK36" s="28">
        <f t="shared" si="4"/>
        <v>0.51416015625</v>
      </c>
      <c r="FL36" s="27">
        <f>8.2+0.1</f>
        <v>8.2999999999999989</v>
      </c>
      <c r="FM36" s="40" t="s">
        <v>62</v>
      </c>
      <c r="FN36" s="30">
        <v>1</v>
      </c>
      <c r="FO36" s="30">
        <v>35</v>
      </c>
      <c r="FP36" s="30">
        <v>2</v>
      </c>
      <c r="FQ36" s="30">
        <f t="shared" si="5"/>
        <v>70</v>
      </c>
      <c r="FR36" s="30">
        <f t="shared" si="6"/>
        <v>630.99999999999989</v>
      </c>
      <c r="FS36" s="41" t="s">
        <v>64</v>
      </c>
      <c r="FT36" s="30" t="s">
        <v>63</v>
      </c>
      <c r="FU36" s="50"/>
      <c r="FV36" s="32"/>
      <c r="FW36" s="32"/>
      <c r="FY36" s="90"/>
    </row>
    <row r="37" spans="1:181" s="33" customFormat="1" ht="15" customHeight="1" x14ac:dyDescent="0.2">
      <c r="A37" s="52">
        <v>42067</v>
      </c>
      <c r="B37" s="18" t="s">
        <v>1705</v>
      </c>
      <c r="C37" s="19" t="s">
        <v>65</v>
      </c>
      <c r="D37" s="19" t="s">
        <v>87</v>
      </c>
      <c r="E37" s="20" t="s">
        <v>1795</v>
      </c>
      <c r="F37" s="34" t="s">
        <v>104</v>
      </c>
      <c r="G37" s="34" t="s">
        <v>1519</v>
      </c>
      <c r="H37" s="35" t="s">
        <v>172</v>
      </c>
      <c r="I37" s="34" t="s">
        <v>1520</v>
      </c>
      <c r="J37" s="35" t="s">
        <v>200</v>
      </c>
      <c r="K37" s="34" t="s">
        <v>1521</v>
      </c>
      <c r="L37" s="35" t="s">
        <v>1467</v>
      </c>
      <c r="M37" s="34" t="s">
        <v>1522</v>
      </c>
      <c r="N37" s="35" t="s">
        <v>88</v>
      </c>
      <c r="O37" s="34" t="s">
        <v>1523</v>
      </c>
      <c r="P37" s="35" t="s">
        <v>88</v>
      </c>
      <c r="Q37" s="34" t="s">
        <v>1524</v>
      </c>
      <c r="R37" s="35" t="s">
        <v>88</v>
      </c>
      <c r="S37" s="34" t="s">
        <v>1525</v>
      </c>
      <c r="T37" s="35" t="s">
        <v>88</v>
      </c>
      <c r="U37" s="34" t="s">
        <v>1526</v>
      </c>
      <c r="V37" s="35" t="s">
        <v>159</v>
      </c>
      <c r="W37" s="34" t="s">
        <v>1527</v>
      </c>
      <c r="X37" s="35" t="s">
        <v>140</v>
      </c>
      <c r="Y37" s="34" t="s">
        <v>1528</v>
      </c>
      <c r="Z37" s="35" t="s">
        <v>140</v>
      </c>
      <c r="AA37" s="34" t="s">
        <v>1529</v>
      </c>
      <c r="AB37" s="35" t="s">
        <v>309</v>
      </c>
      <c r="AC37" s="34" t="s">
        <v>1530</v>
      </c>
      <c r="AD37" s="35" t="s">
        <v>309</v>
      </c>
      <c r="AE37" s="34" t="s">
        <v>1531</v>
      </c>
      <c r="AF37" s="35" t="s">
        <v>309</v>
      </c>
      <c r="AG37" s="34" t="s">
        <v>1532</v>
      </c>
      <c r="AH37" s="35" t="s">
        <v>102</v>
      </c>
      <c r="AI37" s="34" t="s">
        <v>1533</v>
      </c>
      <c r="AJ37" s="35" t="s">
        <v>102</v>
      </c>
      <c r="AK37" s="34" t="s">
        <v>1534</v>
      </c>
      <c r="AL37" s="35" t="s">
        <v>102</v>
      </c>
      <c r="AM37" s="34" t="s">
        <v>1535</v>
      </c>
      <c r="AN37" s="35" t="s">
        <v>490</v>
      </c>
      <c r="AO37" s="34" t="s">
        <v>1536</v>
      </c>
      <c r="AP37" s="35" t="s">
        <v>183</v>
      </c>
      <c r="AQ37" s="34" t="s">
        <v>1537</v>
      </c>
      <c r="AR37" s="35" t="s">
        <v>104</v>
      </c>
      <c r="AS37" s="34" t="s">
        <v>1538</v>
      </c>
      <c r="AT37" s="35" t="s">
        <v>398</v>
      </c>
      <c r="AU37" s="34" t="s">
        <v>1539</v>
      </c>
      <c r="AV37" s="35" t="s">
        <v>398</v>
      </c>
      <c r="AW37" s="34" t="s">
        <v>1540</v>
      </c>
      <c r="AX37" s="35" t="s">
        <v>398</v>
      </c>
      <c r="AY37" s="34" t="s">
        <v>1541</v>
      </c>
      <c r="AZ37" s="35" t="s">
        <v>541</v>
      </c>
      <c r="BA37" s="34" t="s">
        <v>1542</v>
      </c>
      <c r="BB37" s="35" t="s">
        <v>170</v>
      </c>
      <c r="BC37" s="34" t="s">
        <v>1543</v>
      </c>
      <c r="BD37" s="35"/>
      <c r="BE37" s="34"/>
      <c r="BF37" s="35"/>
      <c r="BG37" s="34"/>
      <c r="BH37" s="35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 t="s">
        <v>1867</v>
      </c>
      <c r="DY37" s="36"/>
      <c r="DZ37" s="43"/>
      <c r="EA37" s="36"/>
      <c r="EB37" s="43" t="s">
        <v>1898</v>
      </c>
      <c r="EC37" s="36"/>
      <c r="ED37" s="34" t="s">
        <v>1912</v>
      </c>
      <c r="EE37" s="43"/>
      <c r="EF37" s="38"/>
      <c r="EG37" s="38"/>
      <c r="EH37" s="38"/>
      <c r="EI37" s="38"/>
      <c r="EJ37" s="38"/>
      <c r="EK37" s="38"/>
      <c r="EL37" s="38"/>
      <c r="EM37" s="44"/>
      <c r="EN37" s="38"/>
      <c r="EO37" s="38"/>
      <c r="EP37" s="38"/>
      <c r="EQ37" s="38"/>
      <c r="ER37" s="43">
        <v>57811</v>
      </c>
      <c r="ES37" s="39">
        <v>153.04</v>
      </c>
      <c r="ET37" s="25">
        <f t="shared" si="0"/>
        <v>344.68468468468467</v>
      </c>
      <c r="EU37" s="7">
        <v>38568741493</v>
      </c>
      <c r="EV37" s="8">
        <v>10038568741490</v>
      </c>
      <c r="EW37" s="26"/>
      <c r="EX37" s="26"/>
      <c r="EY37" s="26"/>
      <c r="EZ37" s="64">
        <v>2</v>
      </c>
      <c r="FA37" s="64">
        <v>4.49</v>
      </c>
      <c r="FB37" s="26"/>
      <c r="FC37" s="96" t="s">
        <v>68</v>
      </c>
      <c r="FD37" s="97"/>
      <c r="FE37" s="97"/>
      <c r="FF37" s="97"/>
      <c r="FG37" s="98"/>
      <c r="FH37" s="27">
        <v>2.5</v>
      </c>
      <c r="FI37" s="27">
        <v>2.5</v>
      </c>
      <c r="FJ37" s="27">
        <v>6</v>
      </c>
      <c r="FK37" s="28">
        <f t="shared" si="4"/>
        <v>2.1701388888888888E-2</v>
      </c>
      <c r="FL37" s="27">
        <f>0.9+0.1</f>
        <v>1</v>
      </c>
      <c r="FM37" s="40" t="s">
        <v>62</v>
      </c>
      <c r="FN37" s="30">
        <v>1</v>
      </c>
      <c r="FO37" s="30">
        <v>357</v>
      </c>
      <c r="FP37" s="30">
        <v>7</v>
      </c>
      <c r="FQ37" s="30">
        <f t="shared" si="5"/>
        <v>2499</v>
      </c>
      <c r="FR37" s="30">
        <f t="shared" si="6"/>
        <v>2549</v>
      </c>
      <c r="FS37" s="30" t="s">
        <v>64</v>
      </c>
      <c r="FT37" s="30" t="s">
        <v>63</v>
      </c>
      <c r="FU37" s="50"/>
      <c r="FV37" s="32"/>
      <c r="FW37" s="32"/>
      <c r="FY37" s="90"/>
    </row>
    <row r="38" spans="1:181" s="33" customFormat="1" ht="15" customHeight="1" x14ac:dyDescent="0.2">
      <c r="A38" s="52">
        <v>42067</v>
      </c>
      <c r="B38" s="15" t="s">
        <v>1694</v>
      </c>
      <c r="C38" s="19" t="s">
        <v>65</v>
      </c>
      <c r="D38" s="19" t="s">
        <v>87</v>
      </c>
      <c r="E38" s="20" t="s">
        <v>1795</v>
      </c>
      <c r="F38" s="34" t="s">
        <v>107</v>
      </c>
      <c r="G38" s="34" t="s">
        <v>1265</v>
      </c>
      <c r="H38" s="35" t="s">
        <v>364</v>
      </c>
      <c r="I38" s="34" t="s">
        <v>1266</v>
      </c>
      <c r="J38" s="35" t="s">
        <v>200</v>
      </c>
      <c r="K38" s="34" t="s">
        <v>1267</v>
      </c>
      <c r="L38" s="35" t="s">
        <v>200</v>
      </c>
      <c r="M38" s="34" t="s">
        <v>1268</v>
      </c>
      <c r="N38" s="35" t="s">
        <v>475</v>
      </c>
      <c r="O38" s="34" t="s">
        <v>1269</v>
      </c>
      <c r="P38" s="35" t="s">
        <v>475</v>
      </c>
      <c r="Q38" s="34" t="s">
        <v>1270</v>
      </c>
      <c r="R38" s="35" t="s">
        <v>475</v>
      </c>
      <c r="S38" s="34" t="s">
        <v>1271</v>
      </c>
      <c r="T38" s="35" t="s">
        <v>475</v>
      </c>
      <c r="U38" s="34" t="s">
        <v>1272</v>
      </c>
      <c r="V38" s="35" t="s">
        <v>88</v>
      </c>
      <c r="W38" s="34" t="s">
        <v>1273</v>
      </c>
      <c r="X38" s="35" t="s">
        <v>88</v>
      </c>
      <c r="Y38" s="34" t="s">
        <v>1274</v>
      </c>
      <c r="Z38" s="35" t="s">
        <v>88</v>
      </c>
      <c r="AA38" s="34" t="s">
        <v>1275</v>
      </c>
      <c r="AB38" s="35" t="s">
        <v>88</v>
      </c>
      <c r="AC38" s="34" t="s">
        <v>1276</v>
      </c>
      <c r="AD38" s="35" t="s">
        <v>88</v>
      </c>
      <c r="AE38" s="34" t="s">
        <v>1277</v>
      </c>
      <c r="AF38" s="35" t="s">
        <v>88</v>
      </c>
      <c r="AG38" s="34" t="s">
        <v>1278</v>
      </c>
      <c r="AH38" s="35" t="s">
        <v>159</v>
      </c>
      <c r="AI38" s="34" t="s">
        <v>1279</v>
      </c>
      <c r="AJ38" s="35" t="s">
        <v>136</v>
      </c>
      <c r="AK38" s="34" t="s">
        <v>1280</v>
      </c>
      <c r="AL38" s="35" t="s">
        <v>107</v>
      </c>
      <c r="AM38" s="34" t="s">
        <v>1281</v>
      </c>
      <c r="AN38" s="35" t="s">
        <v>140</v>
      </c>
      <c r="AO38" s="34" t="s">
        <v>1282</v>
      </c>
      <c r="AP38" s="35" t="s">
        <v>239</v>
      </c>
      <c r="AQ38" s="34" t="s">
        <v>1283</v>
      </c>
      <c r="AR38" s="35" t="s">
        <v>309</v>
      </c>
      <c r="AS38" s="34" t="s">
        <v>1284</v>
      </c>
      <c r="AT38" s="35" t="s">
        <v>309</v>
      </c>
      <c r="AU38" s="34" t="s">
        <v>1285</v>
      </c>
      <c r="AV38" s="35" t="s">
        <v>102</v>
      </c>
      <c r="AW38" s="34" t="s">
        <v>1286</v>
      </c>
      <c r="AX38" s="35" t="s">
        <v>102</v>
      </c>
      <c r="AY38" s="34" t="s">
        <v>1287</v>
      </c>
      <c r="AZ38" s="35" t="s">
        <v>183</v>
      </c>
      <c r="BA38" s="34" t="s">
        <v>1288</v>
      </c>
      <c r="BB38" s="35" t="s">
        <v>419</v>
      </c>
      <c r="BC38" s="34" t="s">
        <v>1289</v>
      </c>
      <c r="BD38" s="35" t="s">
        <v>168</v>
      </c>
      <c r="BE38" s="34" t="s">
        <v>1290</v>
      </c>
      <c r="BF38" s="35" t="s">
        <v>398</v>
      </c>
      <c r="BG38" s="34" t="s">
        <v>1291</v>
      </c>
      <c r="BH38" s="35" t="s">
        <v>111</v>
      </c>
      <c r="BI38" s="34" t="s">
        <v>1292</v>
      </c>
      <c r="BJ38" s="35" t="s">
        <v>656</v>
      </c>
      <c r="BK38" s="34" t="s">
        <v>1293</v>
      </c>
      <c r="BL38" s="35" t="s">
        <v>200</v>
      </c>
      <c r="BM38" s="34" t="s">
        <v>1294</v>
      </c>
      <c r="BN38" s="35" t="s">
        <v>88</v>
      </c>
      <c r="BO38" s="34" t="s">
        <v>1295</v>
      </c>
      <c r="BP38" s="35" t="s">
        <v>88</v>
      </c>
      <c r="BQ38" s="34" t="s">
        <v>1296</v>
      </c>
      <c r="BR38" s="35" t="s">
        <v>88</v>
      </c>
      <c r="BS38" s="34" t="s">
        <v>1297</v>
      </c>
      <c r="BT38" s="35" t="s">
        <v>88</v>
      </c>
      <c r="BU38" s="34" t="s">
        <v>1298</v>
      </c>
      <c r="BV38" s="35" t="s">
        <v>88</v>
      </c>
      <c r="BW38" s="34" t="s">
        <v>1299</v>
      </c>
      <c r="BX38" s="35" t="s">
        <v>88</v>
      </c>
      <c r="BY38" s="34" t="s">
        <v>1300</v>
      </c>
      <c r="BZ38" s="35" t="s">
        <v>88</v>
      </c>
      <c r="CA38" s="34" t="s">
        <v>1301</v>
      </c>
      <c r="CB38" s="35" t="s">
        <v>88</v>
      </c>
      <c r="CC38" s="34" t="s">
        <v>1302</v>
      </c>
      <c r="CD38" s="35" t="s">
        <v>140</v>
      </c>
      <c r="CE38" s="34" t="s">
        <v>1303</v>
      </c>
      <c r="CF38" s="35" t="s">
        <v>140</v>
      </c>
      <c r="CG38" s="34" t="s">
        <v>1304</v>
      </c>
      <c r="CH38" s="35" t="s">
        <v>102</v>
      </c>
      <c r="CI38" s="34" t="s">
        <v>1305</v>
      </c>
      <c r="CJ38" s="35" t="s">
        <v>183</v>
      </c>
      <c r="CK38" s="34" t="s">
        <v>1306</v>
      </c>
      <c r="CL38" s="35" t="s">
        <v>419</v>
      </c>
      <c r="CM38" s="34" t="s">
        <v>1307</v>
      </c>
      <c r="CN38" s="35" t="s">
        <v>168</v>
      </c>
      <c r="CO38" s="34" t="s">
        <v>1308</v>
      </c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 t="s">
        <v>1868</v>
      </c>
      <c r="DY38" s="36"/>
      <c r="DZ38" s="43"/>
      <c r="EA38" s="36"/>
      <c r="EB38" s="43" t="s">
        <v>1294</v>
      </c>
      <c r="EC38" s="36"/>
      <c r="ED38" s="34" t="s">
        <v>1913</v>
      </c>
      <c r="EE38" s="43"/>
      <c r="EF38" s="38"/>
      <c r="EG38" s="38"/>
      <c r="EH38" s="38"/>
      <c r="EI38" s="38"/>
      <c r="EJ38" s="38"/>
      <c r="EK38" s="38"/>
      <c r="EL38" s="38"/>
      <c r="EM38" s="44"/>
      <c r="EN38" s="38"/>
      <c r="EO38" s="38"/>
      <c r="EP38" s="38"/>
      <c r="EQ38" s="38"/>
      <c r="ER38" s="43" t="s">
        <v>1817</v>
      </c>
      <c r="ES38" s="39">
        <v>53.85</v>
      </c>
      <c r="ET38" s="25">
        <f t="shared" ref="ET38:ET69" si="7">ES38/0.444</f>
        <v>121.28378378378379</v>
      </c>
      <c r="EU38" s="7">
        <v>38568741363</v>
      </c>
      <c r="EV38" s="8">
        <v>10038568741360</v>
      </c>
      <c r="EW38" s="26"/>
      <c r="EX38" s="26"/>
      <c r="EY38" s="26"/>
      <c r="EZ38" s="64">
        <v>1.77</v>
      </c>
      <c r="FA38" s="64">
        <v>4.45</v>
      </c>
      <c r="FB38" s="26"/>
      <c r="FC38" s="96" t="s">
        <v>68</v>
      </c>
      <c r="FD38" s="97"/>
      <c r="FE38" s="97"/>
      <c r="FF38" s="97"/>
      <c r="FG38" s="98"/>
      <c r="FH38" s="27">
        <v>2.25</v>
      </c>
      <c r="FI38" s="27">
        <v>2.25</v>
      </c>
      <c r="FJ38" s="27">
        <v>4.5</v>
      </c>
      <c r="FK38" s="28">
        <f t="shared" si="4"/>
        <v>1.318359375E-2</v>
      </c>
      <c r="FL38" s="27">
        <f>0.4+0.1</f>
        <v>0.5</v>
      </c>
      <c r="FM38" s="40" t="s">
        <v>62</v>
      </c>
      <c r="FN38" s="30">
        <v>1</v>
      </c>
      <c r="FO38" s="30">
        <v>357</v>
      </c>
      <c r="FP38" s="30">
        <v>9</v>
      </c>
      <c r="FQ38" s="30">
        <f t="shared" si="5"/>
        <v>3213</v>
      </c>
      <c r="FR38" s="30">
        <f t="shared" si="6"/>
        <v>1656.5</v>
      </c>
      <c r="FS38" s="41" t="s">
        <v>64</v>
      </c>
      <c r="FT38" s="30" t="s">
        <v>63</v>
      </c>
      <c r="FU38" s="32"/>
      <c r="FV38" s="32"/>
      <c r="FW38" s="32"/>
      <c r="FY38" s="90"/>
    </row>
    <row r="39" spans="1:181" s="33" customFormat="1" ht="15" customHeight="1" x14ac:dyDescent="0.2">
      <c r="A39" s="52">
        <v>42067</v>
      </c>
      <c r="B39" s="15" t="s">
        <v>1689</v>
      </c>
      <c r="C39" s="19" t="s">
        <v>65</v>
      </c>
      <c r="D39" s="19" t="s">
        <v>87</v>
      </c>
      <c r="E39" s="20" t="s">
        <v>1795</v>
      </c>
      <c r="F39" s="34" t="s">
        <v>100</v>
      </c>
      <c r="G39" s="34" t="s">
        <v>1205</v>
      </c>
      <c r="H39" s="35" t="s">
        <v>200</v>
      </c>
      <c r="I39" s="34" t="s">
        <v>1206</v>
      </c>
      <c r="J39" s="35" t="s">
        <v>200</v>
      </c>
      <c r="K39" s="34" t="s">
        <v>1207</v>
      </c>
      <c r="L39" s="35" t="s">
        <v>136</v>
      </c>
      <c r="M39" s="34" t="s">
        <v>1208</v>
      </c>
      <c r="N39" s="35" t="s">
        <v>136</v>
      </c>
      <c r="O39" s="34" t="s">
        <v>1209</v>
      </c>
      <c r="P39" s="35" t="s">
        <v>140</v>
      </c>
      <c r="Q39" s="34" t="s">
        <v>1210</v>
      </c>
      <c r="R39" s="35" t="s">
        <v>140</v>
      </c>
      <c r="S39" s="34" t="s">
        <v>1211</v>
      </c>
      <c r="T39" s="35" t="s">
        <v>140</v>
      </c>
      <c r="U39" s="34" t="s">
        <v>1212</v>
      </c>
      <c r="V39" s="35" t="s">
        <v>140</v>
      </c>
      <c r="W39" s="34" t="s">
        <v>1213</v>
      </c>
      <c r="X39" s="35" t="s">
        <v>239</v>
      </c>
      <c r="Y39" s="34" t="s">
        <v>1214</v>
      </c>
      <c r="Z39" s="35" t="s">
        <v>154</v>
      </c>
      <c r="AA39" s="34" t="s">
        <v>1215</v>
      </c>
      <c r="AB39" s="35" t="s">
        <v>154</v>
      </c>
      <c r="AC39" s="34" t="s">
        <v>1216</v>
      </c>
      <c r="AD39" s="35" t="s">
        <v>102</v>
      </c>
      <c r="AE39" s="34" t="s">
        <v>1217</v>
      </c>
      <c r="AF39" s="35" t="s">
        <v>168</v>
      </c>
      <c r="AG39" s="34" t="s">
        <v>1218</v>
      </c>
      <c r="AH39" s="35" t="s">
        <v>145</v>
      </c>
      <c r="AI39" s="34" t="s">
        <v>1219</v>
      </c>
      <c r="AJ39" s="35" t="s">
        <v>145</v>
      </c>
      <c r="AK39" s="34" t="s">
        <v>1220</v>
      </c>
      <c r="AL39" s="35" t="s">
        <v>147</v>
      </c>
      <c r="AM39" s="34" t="s">
        <v>1221</v>
      </c>
      <c r="AN39" s="35" t="s">
        <v>151</v>
      </c>
      <c r="AO39" s="34" t="s">
        <v>1222</v>
      </c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3"/>
      <c r="DY39" s="36"/>
      <c r="DZ39" s="43"/>
      <c r="EA39" s="36"/>
      <c r="EB39" s="34" t="s">
        <v>1207</v>
      </c>
      <c r="EC39" s="36"/>
      <c r="ED39" s="43"/>
      <c r="EE39" s="43"/>
      <c r="EF39" s="38"/>
      <c r="EG39" s="38"/>
      <c r="EH39" s="38"/>
      <c r="EI39" s="38"/>
      <c r="EJ39" s="38"/>
      <c r="EK39" s="38"/>
      <c r="EL39" s="38"/>
      <c r="EM39" s="44"/>
      <c r="EN39" s="38"/>
      <c r="EO39" s="38"/>
      <c r="EP39" s="38"/>
      <c r="EQ39" s="38"/>
      <c r="ER39" s="43" t="s">
        <v>1804</v>
      </c>
      <c r="ES39" s="39">
        <v>228.57</v>
      </c>
      <c r="ET39" s="25">
        <f t="shared" si="7"/>
        <v>514.79729729729729</v>
      </c>
      <c r="EU39" s="7">
        <v>38568741301</v>
      </c>
      <c r="EV39" s="8">
        <v>10038568741308</v>
      </c>
      <c r="EW39" s="26"/>
      <c r="EX39" s="26"/>
      <c r="EY39" s="26"/>
      <c r="EZ39" s="64">
        <v>3.9</v>
      </c>
      <c r="FA39" s="64">
        <v>18.5</v>
      </c>
      <c r="FB39" s="26"/>
      <c r="FC39" s="96" t="s">
        <v>68</v>
      </c>
      <c r="FD39" s="97"/>
      <c r="FE39" s="97"/>
      <c r="FF39" s="97"/>
      <c r="FG39" s="98"/>
      <c r="FH39" s="27">
        <v>4.5</v>
      </c>
      <c r="FI39" s="27">
        <v>4.5</v>
      </c>
      <c r="FJ39" s="27">
        <v>19</v>
      </c>
      <c r="FK39" s="28">
        <f t="shared" si="4"/>
        <v>0.22265625</v>
      </c>
      <c r="FL39" s="27">
        <f>3.6+0.1</f>
        <v>3.7</v>
      </c>
      <c r="FM39" s="40" t="s">
        <v>62</v>
      </c>
      <c r="FN39" s="30">
        <v>1</v>
      </c>
      <c r="FO39" s="30">
        <v>80</v>
      </c>
      <c r="FP39" s="30">
        <v>2</v>
      </c>
      <c r="FQ39" s="30">
        <f t="shared" si="5"/>
        <v>160</v>
      </c>
      <c r="FR39" s="30">
        <f t="shared" si="6"/>
        <v>642</v>
      </c>
      <c r="FS39" s="41" t="s">
        <v>64</v>
      </c>
      <c r="FT39" s="30" t="s">
        <v>63</v>
      </c>
      <c r="FU39" s="32"/>
      <c r="FV39" s="32"/>
      <c r="FW39" s="32"/>
      <c r="FY39" s="90"/>
    </row>
    <row r="40" spans="1:181" s="33" customFormat="1" ht="15" customHeight="1" x14ac:dyDescent="0.2">
      <c r="A40" s="52">
        <v>42067</v>
      </c>
      <c r="B40" s="18" t="s">
        <v>1701</v>
      </c>
      <c r="C40" s="19" t="s">
        <v>65</v>
      </c>
      <c r="D40" s="19" t="s">
        <v>87</v>
      </c>
      <c r="E40" s="20" t="s">
        <v>1795</v>
      </c>
      <c r="F40" s="34" t="s">
        <v>107</v>
      </c>
      <c r="G40" s="34" t="s">
        <v>1439</v>
      </c>
      <c r="H40" s="35" t="s">
        <v>475</v>
      </c>
      <c r="I40" s="34" t="s">
        <v>1440</v>
      </c>
      <c r="J40" s="35" t="s">
        <v>475</v>
      </c>
      <c r="K40" s="34" t="s">
        <v>1441</v>
      </c>
      <c r="L40" s="35" t="s">
        <v>88</v>
      </c>
      <c r="M40" s="34" t="s">
        <v>1442</v>
      </c>
      <c r="N40" s="35" t="s">
        <v>88</v>
      </c>
      <c r="O40" s="34" t="s">
        <v>1443</v>
      </c>
      <c r="P40" s="35" t="s">
        <v>88</v>
      </c>
      <c r="Q40" s="34" t="s">
        <v>1444</v>
      </c>
      <c r="R40" s="35" t="s">
        <v>159</v>
      </c>
      <c r="S40" s="34" t="s">
        <v>1445</v>
      </c>
      <c r="T40" s="35" t="s">
        <v>107</v>
      </c>
      <c r="U40" s="34" t="s">
        <v>1446</v>
      </c>
      <c r="V40" s="35" t="s">
        <v>140</v>
      </c>
      <c r="W40" s="34" t="s">
        <v>1447</v>
      </c>
      <c r="X40" s="35" t="s">
        <v>140</v>
      </c>
      <c r="Y40" s="34" t="s">
        <v>1448</v>
      </c>
      <c r="Z40" s="35" t="s">
        <v>140</v>
      </c>
      <c r="AA40" s="34" t="s">
        <v>1449</v>
      </c>
      <c r="AB40" s="35" t="s">
        <v>239</v>
      </c>
      <c r="AC40" s="34" t="s">
        <v>1450</v>
      </c>
      <c r="AD40" s="35" t="s">
        <v>309</v>
      </c>
      <c r="AE40" s="34" t="s">
        <v>1451</v>
      </c>
      <c r="AF40" s="35" t="s">
        <v>102</v>
      </c>
      <c r="AG40" s="34" t="s">
        <v>1452</v>
      </c>
      <c r="AH40" s="35" t="s">
        <v>490</v>
      </c>
      <c r="AI40" s="34" t="s">
        <v>1453</v>
      </c>
      <c r="AJ40" s="35" t="s">
        <v>419</v>
      </c>
      <c r="AK40" s="34" t="s">
        <v>1454</v>
      </c>
      <c r="AL40" s="35" t="s">
        <v>398</v>
      </c>
      <c r="AM40" s="34" t="s">
        <v>1455</v>
      </c>
      <c r="AN40" s="35" t="s">
        <v>111</v>
      </c>
      <c r="AO40" s="34" t="s">
        <v>1456</v>
      </c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43"/>
      <c r="DY40" s="36"/>
      <c r="DZ40" s="43"/>
      <c r="EA40" s="36"/>
      <c r="EB40" s="43"/>
      <c r="EC40" s="36"/>
      <c r="ED40" s="43"/>
      <c r="EE40" s="43"/>
      <c r="EF40" s="38"/>
      <c r="EG40" s="38"/>
      <c r="EH40" s="38"/>
      <c r="EI40" s="38"/>
      <c r="EJ40" s="38"/>
      <c r="EK40" s="38"/>
      <c r="EL40" s="38"/>
      <c r="EM40" s="44"/>
      <c r="EN40" s="38"/>
      <c r="EO40" s="38"/>
      <c r="EP40" s="38"/>
      <c r="EQ40" s="38"/>
      <c r="ER40" s="43" t="s">
        <v>1813</v>
      </c>
      <c r="ES40" s="39">
        <v>109.73</v>
      </c>
      <c r="ET40" s="25">
        <f t="shared" si="7"/>
        <v>247.13963963963965</v>
      </c>
      <c r="EU40" s="7">
        <v>38568741448</v>
      </c>
      <c r="EV40" s="8">
        <v>10038568741445</v>
      </c>
      <c r="EW40" s="26"/>
      <c r="EX40" s="26"/>
      <c r="EY40" s="26"/>
      <c r="EZ40" s="64">
        <v>3.9</v>
      </c>
      <c r="FA40" s="64">
        <v>18.5</v>
      </c>
      <c r="FB40" s="26"/>
      <c r="FC40" s="96" t="s">
        <v>68</v>
      </c>
      <c r="FD40" s="97"/>
      <c r="FE40" s="97"/>
      <c r="FF40" s="97"/>
      <c r="FG40" s="98"/>
      <c r="FH40" s="27">
        <v>4.5</v>
      </c>
      <c r="FI40" s="27">
        <v>4.5</v>
      </c>
      <c r="FJ40" s="27">
        <v>19</v>
      </c>
      <c r="FK40" s="28">
        <f t="shared" si="4"/>
        <v>0.22265625</v>
      </c>
      <c r="FL40" s="27">
        <f>3.6+0.1</f>
        <v>3.7</v>
      </c>
      <c r="FM40" s="40" t="s">
        <v>62</v>
      </c>
      <c r="FN40" s="30">
        <v>1</v>
      </c>
      <c r="FO40" s="30">
        <v>80</v>
      </c>
      <c r="FP40" s="30">
        <v>2</v>
      </c>
      <c r="FQ40" s="30">
        <f t="shared" si="5"/>
        <v>160</v>
      </c>
      <c r="FR40" s="30">
        <f t="shared" si="6"/>
        <v>642</v>
      </c>
      <c r="FS40" s="41" t="s">
        <v>64</v>
      </c>
      <c r="FT40" s="30" t="s">
        <v>63</v>
      </c>
      <c r="FU40" s="50"/>
      <c r="FV40" s="50"/>
      <c r="FW40" s="50"/>
      <c r="FY40" s="90"/>
    </row>
    <row r="41" spans="1:181" s="33" customFormat="1" ht="15" customHeight="1" x14ac:dyDescent="0.2">
      <c r="A41" s="52">
        <v>42067</v>
      </c>
      <c r="B41" s="18" t="s">
        <v>1605</v>
      </c>
      <c r="C41" s="19" t="s">
        <v>65</v>
      </c>
      <c r="D41" s="19" t="s">
        <v>87</v>
      </c>
      <c r="E41" s="20" t="s">
        <v>1795</v>
      </c>
      <c r="F41" s="34" t="s">
        <v>104</v>
      </c>
      <c r="G41" s="34" t="s">
        <v>1606</v>
      </c>
      <c r="H41" s="35" t="s">
        <v>200</v>
      </c>
      <c r="I41" s="34" t="s">
        <v>1607</v>
      </c>
      <c r="J41" s="35" t="s">
        <v>200</v>
      </c>
      <c r="K41" s="34" t="s">
        <v>1608</v>
      </c>
      <c r="L41" s="35" t="s">
        <v>1467</v>
      </c>
      <c r="M41" s="34" t="s">
        <v>1609</v>
      </c>
      <c r="N41" s="35" t="s">
        <v>88</v>
      </c>
      <c r="O41" s="34" t="s">
        <v>1610</v>
      </c>
      <c r="P41" s="35" t="s">
        <v>88</v>
      </c>
      <c r="Q41" s="34" t="s">
        <v>1611</v>
      </c>
      <c r="R41" s="35" t="s">
        <v>88</v>
      </c>
      <c r="S41" s="34" t="s">
        <v>1612</v>
      </c>
      <c r="T41" s="35" t="s">
        <v>88</v>
      </c>
      <c r="U41" s="34" t="s">
        <v>1613</v>
      </c>
      <c r="V41" s="35" t="s">
        <v>159</v>
      </c>
      <c r="W41" s="34" t="s">
        <v>1614</v>
      </c>
      <c r="X41" s="35" t="s">
        <v>140</v>
      </c>
      <c r="Y41" s="34" t="s">
        <v>1615</v>
      </c>
      <c r="Z41" s="35" t="s">
        <v>309</v>
      </c>
      <c r="AA41" s="34" t="s">
        <v>1616</v>
      </c>
      <c r="AB41" s="35" t="s">
        <v>309</v>
      </c>
      <c r="AC41" s="34" t="s">
        <v>1617</v>
      </c>
      <c r="AD41" s="35" t="s">
        <v>309</v>
      </c>
      <c r="AE41" s="34" t="s">
        <v>1618</v>
      </c>
      <c r="AF41" s="35" t="s">
        <v>102</v>
      </c>
      <c r="AG41" s="34" t="s">
        <v>1619</v>
      </c>
      <c r="AH41" s="35" t="s">
        <v>183</v>
      </c>
      <c r="AI41" s="34" t="s">
        <v>1620</v>
      </c>
      <c r="AJ41" s="35" t="s">
        <v>104</v>
      </c>
      <c r="AK41" s="34" t="s">
        <v>1621</v>
      </c>
      <c r="AL41" s="35" t="s">
        <v>398</v>
      </c>
      <c r="AM41" s="34" t="s">
        <v>1622</v>
      </c>
      <c r="AN41" s="35" t="s">
        <v>398</v>
      </c>
      <c r="AO41" s="34" t="s">
        <v>1623</v>
      </c>
      <c r="AP41" s="35" t="s">
        <v>170</v>
      </c>
      <c r="AQ41" s="34" t="s">
        <v>1624</v>
      </c>
      <c r="AR41" s="35" t="s">
        <v>656</v>
      </c>
      <c r="AS41" s="34" t="s">
        <v>1625</v>
      </c>
      <c r="AT41" s="35"/>
      <c r="AU41" s="34"/>
      <c r="AV41" s="35"/>
      <c r="AW41" s="34"/>
      <c r="AX41" s="35"/>
      <c r="AY41" s="34"/>
      <c r="AZ41" s="35"/>
      <c r="BA41" s="34"/>
      <c r="BB41" s="35"/>
      <c r="BC41" s="34"/>
      <c r="BD41" s="35"/>
      <c r="BE41" s="34"/>
      <c r="BF41" s="35"/>
      <c r="BG41" s="34"/>
      <c r="BH41" s="35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 t="s">
        <v>1869</v>
      </c>
      <c r="DY41" s="36"/>
      <c r="DZ41" s="34" t="s">
        <v>1626</v>
      </c>
      <c r="EA41" s="36"/>
      <c r="EB41" s="34" t="s">
        <v>1888</v>
      </c>
      <c r="EC41" s="36"/>
      <c r="ED41" s="34" t="s">
        <v>1914</v>
      </c>
      <c r="EE41" s="43"/>
      <c r="EF41" s="38"/>
      <c r="EG41" s="38"/>
      <c r="EH41" s="38"/>
      <c r="EI41" s="38"/>
      <c r="EJ41" s="38"/>
      <c r="EK41" s="38"/>
      <c r="EL41" s="38"/>
      <c r="EM41" s="34" t="s">
        <v>1627</v>
      </c>
      <c r="EN41" s="38"/>
      <c r="EO41" s="38"/>
      <c r="EP41" s="38"/>
      <c r="EQ41" s="38"/>
      <c r="ER41" s="34" t="s">
        <v>1628</v>
      </c>
      <c r="ES41" s="39">
        <v>134.11000000000001</v>
      </c>
      <c r="ET41" s="25">
        <f t="shared" si="7"/>
        <v>302.04954954954957</v>
      </c>
      <c r="EU41" s="7">
        <v>38568741264</v>
      </c>
      <c r="EV41" s="8">
        <v>10038568741261</v>
      </c>
      <c r="EW41" s="26"/>
      <c r="EX41" s="26"/>
      <c r="EY41" s="26"/>
      <c r="EZ41" s="64">
        <v>3.9</v>
      </c>
      <c r="FA41" s="64">
        <v>18.5</v>
      </c>
      <c r="FB41" s="26"/>
      <c r="FC41" s="96" t="s">
        <v>68</v>
      </c>
      <c r="FD41" s="97"/>
      <c r="FE41" s="97"/>
      <c r="FF41" s="97"/>
      <c r="FG41" s="98"/>
      <c r="FH41" s="27">
        <v>4.5</v>
      </c>
      <c r="FI41" s="27">
        <v>4.5</v>
      </c>
      <c r="FJ41" s="27">
        <v>19</v>
      </c>
      <c r="FK41" s="28">
        <f t="shared" si="4"/>
        <v>0.22265625</v>
      </c>
      <c r="FL41" s="27">
        <f>3.6+0.1</f>
        <v>3.7</v>
      </c>
      <c r="FM41" s="40" t="s">
        <v>62</v>
      </c>
      <c r="FN41" s="30">
        <v>1</v>
      </c>
      <c r="FO41" s="30">
        <v>80</v>
      </c>
      <c r="FP41" s="30">
        <v>2</v>
      </c>
      <c r="FQ41" s="30">
        <f t="shared" si="5"/>
        <v>160</v>
      </c>
      <c r="FR41" s="30">
        <f t="shared" si="6"/>
        <v>642</v>
      </c>
      <c r="FS41" s="41" t="s">
        <v>64</v>
      </c>
      <c r="FT41" s="30" t="s">
        <v>63</v>
      </c>
      <c r="FU41" s="32"/>
      <c r="FV41" s="32"/>
      <c r="FW41" s="32"/>
      <c r="FY41" s="90"/>
    </row>
    <row r="42" spans="1:181" s="33" customFormat="1" ht="15" customHeight="1" x14ac:dyDescent="0.2">
      <c r="A42" s="52">
        <v>42067</v>
      </c>
      <c r="B42" s="18" t="s">
        <v>1688</v>
      </c>
      <c r="C42" s="19" t="s">
        <v>65</v>
      </c>
      <c r="D42" s="19" t="s">
        <v>87</v>
      </c>
      <c r="E42" s="20" t="s">
        <v>1795</v>
      </c>
      <c r="F42" s="34" t="s">
        <v>104</v>
      </c>
      <c r="G42" s="34" t="s">
        <v>1200</v>
      </c>
      <c r="H42" s="35" t="s">
        <v>239</v>
      </c>
      <c r="I42" s="34" t="s">
        <v>1201</v>
      </c>
      <c r="J42" s="35" t="s">
        <v>104</v>
      </c>
      <c r="K42" s="34" t="s">
        <v>1202</v>
      </c>
      <c r="L42" s="35" t="s">
        <v>170</v>
      </c>
      <c r="M42" s="34" t="s">
        <v>1203</v>
      </c>
      <c r="N42" s="35"/>
      <c r="O42" s="34"/>
      <c r="P42" s="35"/>
      <c r="Q42" s="34"/>
      <c r="R42" s="35"/>
      <c r="S42" s="34"/>
      <c r="T42" s="35"/>
      <c r="U42" s="34"/>
      <c r="V42" s="35"/>
      <c r="W42" s="34"/>
      <c r="X42" s="35"/>
      <c r="Y42" s="34"/>
      <c r="Z42" s="35"/>
      <c r="AA42" s="34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3"/>
      <c r="DY42" s="36"/>
      <c r="DZ42" s="43"/>
      <c r="EA42" s="36"/>
      <c r="EB42" s="43"/>
      <c r="EC42" s="36"/>
      <c r="ED42" s="43"/>
      <c r="EE42" s="43"/>
      <c r="EF42" s="38"/>
      <c r="EG42" s="38"/>
      <c r="EH42" s="38"/>
      <c r="EI42" s="38"/>
      <c r="EJ42" s="38"/>
      <c r="EK42" s="38"/>
      <c r="EL42" s="38"/>
      <c r="EM42" s="44"/>
      <c r="EN42" s="38"/>
      <c r="EO42" s="38"/>
      <c r="EP42" s="38"/>
      <c r="EQ42" s="38"/>
      <c r="ER42" s="43" t="s">
        <v>1803</v>
      </c>
      <c r="ES42" s="39">
        <v>173.25</v>
      </c>
      <c r="ET42" s="25">
        <f t="shared" si="7"/>
        <v>390.20270270270271</v>
      </c>
      <c r="EU42" s="7">
        <v>38568741295</v>
      </c>
      <c r="EV42" s="8">
        <v>10038568741292</v>
      </c>
      <c r="EW42" s="26"/>
      <c r="EX42" s="26"/>
      <c r="EY42" s="26"/>
      <c r="EZ42" s="64">
        <v>3.9</v>
      </c>
      <c r="FA42" s="64">
        <v>28</v>
      </c>
      <c r="FB42" s="26"/>
      <c r="FC42" s="96" t="s">
        <v>68</v>
      </c>
      <c r="FD42" s="97"/>
      <c r="FE42" s="97"/>
      <c r="FF42" s="97"/>
      <c r="FG42" s="98"/>
      <c r="FH42" s="27">
        <v>4.25</v>
      </c>
      <c r="FI42" s="27">
        <v>4.25</v>
      </c>
      <c r="FJ42" s="27">
        <v>28.75</v>
      </c>
      <c r="FK42" s="28">
        <f t="shared" si="4"/>
        <v>0.30051902488425924</v>
      </c>
      <c r="FL42" s="27">
        <f>5.6+0.1</f>
        <v>5.6999999999999993</v>
      </c>
      <c r="FM42" s="40" t="s">
        <v>62</v>
      </c>
      <c r="FN42" s="30">
        <v>1</v>
      </c>
      <c r="FO42" s="30">
        <v>99</v>
      </c>
      <c r="FP42" s="30">
        <v>1</v>
      </c>
      <c r="FQ42" s="30">
        <f t="shared" si="5"/>
        <v>99</v>
      </c>
      <c r="FR42" s="30">
        <f t="shared" si="6"/>
        <v>614.29999999999995</v>
      </c>
      <c r="FS42" s="30" t="s">
        <v>64</v>
      </c>
      <c r="FT42" s="30" t="s">
        <v>63</v>
      </c>
      <c r="FU42" s="32"/>
      <c r="FV42" s="32"/>
      <c r="FW42" s="32"/>
      <c r="FY42" s="90"/>
    </row>
    <row r="43" spans="1:181" s="33" customFormat="1" ht="15" customHeight="1" x14ac:dyDescent="0.2">
      <c r="A43" s="52">
        <v>42067</v>
      </c>
      <c r="B43" s="18" t="s">
        <v>1693</v>
      </c>
      <c r="C43" s="19" t="s">
        <v>65</v>
      </c>
      <c r="D43" s="19" t="s">
        <v>87</v>
      </c>
      <c r="E43" s="20" t="s">
        <v>1795</v>
      </c>
      <c r="F43" s="34" t="s">
        <v>102</v>
      </c>
      <c r="G43" s="34" t="s">
        <v>1254</v>
      </c>
      <c r="H43" s="35" t="s">
        <v>466</v>
      </c>
      <c r="I43" s="34" t="s">
        <v>1255</v>
      </c>
      <c r="J43" s="35" t="s">
        <v>364</v>
      </c>
      <c r="K43" s="34" t="s">
        <v>1256</v>
      </c>
      <c r="L43" s="35" t="s">
        <v>200</v>
      </c>
      <c r="M43" s="34" t="s">
        <v>1257</v>
      </c>
      <c r="N43" s="35" t="s">
        <v>808</v>
      </c>
      <c r="O43" s="34" t="s">
        <v>1258</v>
      </c>
      <c r="P43" s="35" t="s">
        <v>136</v>
      </c>
      <c r="Q43" s="34" t="s">
        <v>1259</v>
      </c>
      <c r="R43" s="35" t="s">
        <v>168</v>
      </c>
      <c r="S43" s="34" t="s">
        <v>1260</v>
      </c>
      <c r="T43" s="35" t="s">
        <v>111</v>
      </c>
      <c r="U43" s="34" t="s">
        <v>1261</v>
      </c>
      <c r="V43" s="35" t="s">
        <v>151</v>
      </c>
      <c r="W43" s="34" t="s">
        <v>1262</v>
      </c>
      <c r="X43" s="35"/>
      <c r="Y43" s="34"/>
      <c r="Z43" s="35"/>
      <c r="AA43" s="34"/>
      <c r="AB43" s="35"/>
      <c r="AC43" s="34"/>
      <c r="AD43" s="35"/>
      <c r="AE43" s="34"/>
      <c r="AF43" s="35"/>
      <c r="AG43" s="34"/>
      <c r="AH43" s="35"/>
      <c r="AI43" s="34"/>
      <c r="AJ43" s="35"/>
      <c r="AK43" s="34"/>
      <c r="AL43" s="35"/>
      <c r="AM43" s="34"/>
      <c r="AN43" s="35"/>
      <c r="AO43" s="34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34" t="s">
        <v>1263</v>
      </c>
      <c r="DY43" s="36"/>
      <c r="DZ43" s="43"/>
      <c r="EA43" s="36"/>
      <c r="EB43" s="34" t="s">
        <v>1257</v>
      </c>
      <c r="EC43" s="36"/>
      <c r="ED43" s="34" t="s">
        <v>1258</v>
      </c>
      <c r="EE43" s="43"/>
      <c r="EF43" s="38"/>
      <c r="EG43" s="38"/>
      <c r="EH43" s="38"/>
      <c r="EI43" s="38"/>
      <c r="EJ43" s="38"/>
      <c r="EK43" s="38"/>
      <c r="EL43" s="38"/>
      <c r="EM43" s="44"/>
      <c r="EN43" s="38"/>
      <c r="EO43" s="38"/>
      <c r="EP43" s="38"/>
      <c r="EQ43" s="38"/>
      <c r="ER43" s="43">
        <v>57808</v>
      </c>
      <c r="ES43" s="39">
        <v>173.25</v>
      </c>
      <c r="ET43" s="25">
        <f t="shared" si="7"/>
        <v>390.20270270270271</v>
      </c>
      <c r="EU43" s="7">
        <v>38568741356</v>
      </c>
      <c r="EV43" s="8">
        <v>10038568741353</v>
      </c>
      <c r="EW43" s="26"/>
      <c r="EX43" s="26"/>
      <c r="EY43" s="26"/>
      <c r="EZ43" s="64">
        <v>3.9</v>
      </c>
      <c r="FA43" s="64">
        <v>28</v>
      </c>
      <c r="FB43" s="26"/>
      <c r="FC43" s="96" t="s">
        <v>68</v>
      </c>
      <c r="FD43" s="97"/>
      <c r="FE43" s="97"/>
      <c r="FF43" s="97"/>
      <c r="FG43" s="98"/>
      <c r="FH43" s="27">
        <v>4.25</v>
      </c>
      <c r="FI43" s="27">
        <v>4.25</v>
      </c>
      <c r="FJ43" s="27">
        <v>28.75</v>
      </c>
      <c r="FK43" s="28">
        <f t="shared" si="4"/>
        <v>0.30051902488425924</v>
      </c>
      <c r="FL43" s="27">
        <f>5.6+0.1</f>
        <v>5.6999999999999993</v>
      </c>
      <c r="FM43" s="40" t="s">
        <v>62</v>
      </c>
      <c r="FN43" s="30">
        <v>1</v>
      </c>
      <c r="FO43" s="30">
        <v>99</v>
      </c>
      <c r="FP43" s="30">
        <v>1</v>
      </c>
      <c r="FQ43" s="30">
        <f t="shared" si="5"/>
        <v>99</v>
      </c>
      <c r="FR43" s="30">
        <f t="shared" si="6"/>
        <v>614.29999999999995</v>
      </c>
      <c r="FS43" s="41" t="s">
        <v>64</v>
      </c>
      <c r="FT43" s="30" t="s">
        <v>63</v>
      </c>
      <c r="FU43" s="32"/>
      <c r="FV43" s="32"/>
      <c r="FW43" s="32"/>
      <c r="FY43" s="90"/>
    </row>
    <row r="44" spans="1:181" s="33" customFormat="1" ht="15" customHeight="1" x14ac:dyDescent="0.2">
      <c r="A44" s="52">
        <v>42067</v>
      </c>
      <c r="B44" s="18" t="s">
        <v>1462</v>
      </c>
      <c r="C44" s="19" t="s">
        <v>65</v>
      </c>
      <c r="D44" s="19" t="s">
        <v>87</v>
      </c>
      <c r="E44" s="20" t="s">
        <v>1795</v>
      </c>
      <c r="F44" s="34" t="s">
        <v>104</v>
      </c>
      <c r="G44" s="34" t="s">
        <v>1463</v>
      </c>
      <c r="H44" s="35" t="s">
        <v>172</v>
      </c>
      <c r="I44" s="34" t="s">
        <v>1464</v>
      </c>
      <c r="J44" s="35" t="s">
        <v>200</v>
      </c>
      <c r="K44" s="34" t="s">
        <v>1465</v>
      </c>
      <c r="L44" s="35" t="s">
        <v>200</v>
      </c>
      <c r="M44" s="34" t="s">
        <v>1466</v>
      </c>
      <c r="N44" s="35" t="s">
        <v>1467</v>
      </c>
      <c r="O44" s="34" t="s">
        <v>1468</v>
      </c>
      <c r="P44" s="35" t="s">
        <v>88</v>
      </c>
      <c r="Q44" s="34" t="s">
        <v>1469</v>
      </c>
      <c r="R44" s="35" t="s">
        <v>88</v>
      </c>
      <c r="S44" s="34" t="s">
        <v>1470</v>
      </c>
      <c r="T44" s="35" t="s">
        <v>88</v>
      </c>
      <c r="U44" s="34" t="s">
        <v>1471</v>
      </c>
      <c r="V44" s="35" t="s">
        <v>88</v>
      </c>
      <c r="W44" s="34" t="s">
        <v>1472</v>
      </c>
      <c r="X44" s="35" t="s">
        <v>159</v>
      </c>
      <c r="Y44" s="34" t="s">
        <v>1473</v>
      </c>
      <c r="Z44" s="35" t="s">
        <v>140</v>
      </c>
      <c r="AA44" s="34" t="s">
        <v>1474</v>
      </c>
      <c r="AB44" s="35" t="s">
        <v>309</v>
      </c>
      <c r="AC44" s="34" t="s">
        <v>1475</v>
      </c>
      <c r="AD44" s="35" t="s">
        <v>309</v>
      </c>
      <c r="AE44" s="34" t="s">
        <v>1476</v>
      </c>
      <c r="AF44" s="35" t="s">
        <v>102</v>
      </c>
      <c r="AG44" s="34" t="s">
        <v>1477</v>
      </c>
      <c r="AH44" s="35" t="s">
        <v>102</v>
      </c>
      <c r="AI44" s="34" t="s">
        <v>1478</v>
      </c>
      <c r="AJ44" s="35" t="s">
        <v>102</v>
      </c>
      <c r="AK44" s="34" t="s">
        <v>1479</v>
      </c>
      <c r="AL44" s="35" t="s">
        <v>102</v>
      </c>
      <c r="AM44" s="34" t="s">
        <v>1480</v>
      </c>
      <c r="AN44" s="35" t="s">
        <v>102</v>
      </c>
      <c r="AO44" s="34" t="s">
        <v>1481</v>
      </c>
      <c r="AP44" s="35" t="s">
        <v>183</v>
      </c>
      <c r="AQ44" s="34" t="s">
        <v>1482</v>
      </c>
      <c r="AR44" s="35" t="s">
        <v>104</v>
      </c>
      <c r="AS44" s="34" t="s">
        <v>1483</v>
      </c>
      <c r="AT44" s="35" t="s">
        <v>398</v>
      </c>
      <c r="AU44" s="34" t="s">
        <v>1484</v>
      </c>
      <c r="AV44" s="35" t="s">
        <v>398</v>
      </c>
      <c r="AW44" s="34" t="s">
        <v>1485</v>
      </c>
      <c r="AX44" s="35" t="s">
        <v>541</v>
      </c>
      <c r="AY44" s="34" t="s">
        <v>1486</v>
      </c>
      <c r="AZ44" s="35" t="s">
        <v>170</v>
      </c>
      <c r="BA44" s="34" t="s">
        <v>1487</v>
      </c>
      <c r="BB44" s="35" t="s">
        <v>170</v>
      </c>
      <c r="BC44" s="34" t="s">
        <v>1488</v>
      </c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3" t="s">
        <v>1897</v>
      </c>
      <c r="DY44" s="36"/>
      <c r="DZ44" s="34" t="s">
        <v>1489</v>
      </c>
      <c r="EA44" s="36"/>
      <c r="EB44" s="34" t="s">
        <v>1887</v>
      </c>
      <c r="EC44" s="36"/>
      <c r="ED44" s="34" t="s">
        <v>1911</v>
      </c>
      <c r="EE44" s="43"/>
      <c r="EF44" s="38"/>
      <c r="EG44" s="38"/>
      <c r="EH44" s="38"/>
      <c r="EI44" s="38"/>
      <c r="EJ44" s="38"/>
      <c r="EK44" s="38"/>
      <c r="EL44" s="38"/>
      <c r="EM44" s="34" t="s">
        <v>1490</v>
      </c>
      <c r="EN44" s="38"/>
      <c r="EO44" s="38"/>
      <c r="EP44" s="38"/>
      <c r="EQ44" s="38"/>
      <c r="ER44" s="34" t="s">
        <v>1491</v>
      </c>
      <c r="ES44" s="39">
        <v>78.900000000000006</v>
      </c>
      <c r="ET44" s="25">
        <f t="shared" si="7"/>
        <v>177.70270270270271</v>
      </c>
      <c r="EU44" s="7">
        <v>38568741202</v>
      </c>
      <c r="EV44" s="8">
        <v>10038568741209</v>
      </c>
      <c r="EW44" s="26"/>
      <c r="EX44" s="26"/>
      <c r="EY44" s="26"/>
      <c r="EZ44" s="64">
        <v>3.9</v>
      </c>
      <c r="FA44" s="64">
        <v>9.25</v>
      </c>
      <c r="FB44" s="26"/>
      <c r="FC44" s="96" t="s">
        <v>68</v>
      </c>
      <c r="FD44" s="97"/>
      <c r="FE44" s="97"/>
      <c r="FF44" s="97"/>
      <c r="FG44" s="98"/>
      <c r="FH44" s="27">
        <v>4</v>
      </c>
      <c r="FI44" s="27">
        <v>4</v>
      </c>
      <c r="FJ44" s="27">
        <v>10</v>
      </c>
      <c r="FK44" s="28">
        <v>9.2592592592592587E-2</v>
      </c>
      <c r="FL44" s="27">
        <v>1.9000000000000001</v>
      </c>
      <c r="FM44" s="40" t="s">
        <v>62</v>
      </c>
      <c r="FN44" s="30">
        <v>1</v>
      </c>
      <c r="FO44" s="30">
        <v>120</v>
      </c>
      <c r="FP44" s="30">
        <v>4</v>
      </c>
      <c r="FQ44" s="30">
        <v>480</v>
      </c>
      <c r="FR44" s="30">
        <v>962.00000000000011</v>
      </c>
      <c r="FS44" s="41" t="s">
        <v>64</v>
      </c>
      <c r="FT44" s="30" t="s">
        <v>63</v>
      </c>
      <c r="FU44" s="32"/>
      <c r="FV44" s="32"/>
      <c r="FW44" s="32"/>
      <c r="FY44" s="90"/>
    </row>
    <row r="45" spans="1:181" s="33" customFormat="1" ht="15" customHeight="1" x14ac:dyDescent="0.2">
      <c r="A45" s="52">
        <v>42067</v>
      </c>
      <c r="B45" s="18" t="s">
        <v>1492</v>
      </c>
      <c r="C45" s="19" t="s">
        <v>65</v>
      </c>
      <c r="D45" s="19" t="s">
        <v>87</v>
      </c>
      <c r="E45" s="20" t="s">
        <v>1795</v>
      </c>
      <c r="F45" s="34" t="s">
        <v>104</v>
      </c>
      <c r="G45" s="34" t="s">
        <v>1493</v>
      </c>
      <c r="H45" s="35" t="s">
        <v>172</v>
      </c>
      <c r="I45" s="34" t="s">
        <v>1494</v>
      </c>
      <c r="J45" s="35" t="s">
        <v>200</v>
      </c>
      <c r="K45" s="34" t="s">
        <v>1495</v>
      </c>
      <c r="L45" s="35" t="s">
        <v>200</v>
      </c>
      <c r="M45" s="34" t="s">
        <v>1496</v>
      </c>
      <c r="N45" s="35" t="s">
        <v>1467</v>
      </c>
      <c r="O45" s="34" t="s">
        <v>1497</v>
      </c>
      <c r="P45" s="35" t="s">
        <v>88</v>
      </c>
      <c r="Q45" s="34" t="s">
        <v>1498</v>
      </c>
      <c r="R45" s="35" t="s">
        <v>88</v>
      </c>
      <c r="S45" s="34" t="s">
        <v>1499</v>
      </c>
      <c r="T45" s="35" t="s">
        <v>88</v>
      </c>
      <c r="U45" s="34" t="s">
        <v>1500</v>
      </c>
      <c r="V45" s="35" t="s">
        <v>88</v>
      </c>
      <c r="W45" s="34" t="s">
        <v>1501</v>
      </c>
      <c r="X45" s="35" t="s">
        <v>159</v>
      </c>
      <c r="Y45" s="34" t="s">
        <v>1502</v>
      </c>
      <c r="Z45" s="35" t="s">
        <v>140</v>
      </c>
      <c r="AA45" s="34" t="s">
        <v>1503</v>
      </c>
      <c r="AB45" s="35" t="s">
        <v>309</v>
      </c>
      <c r="AC45" s="34" t="s">
        <v>1504</v>
      </c>
      <c r="AD45" s="35" t="s">
        <v>309</v>
      </c>
      <c r="AE45" s="34" t="s">
        <v>1505</v>
      </c>
      <c r="AF45" s="35" t="s">
        <v>309</v>
      </c>
      <c r="AG45" s="34" t="s">
        <v>1506</v>
      </c>
      <c r="AH45" s="35" t="s">
        <v>102</v>
      </c>
      <c r="AI45" s="34" t="s">
        <v>1507</v>
      </c>
      <c r="AJ45" s="35" t="s">
        <v>102</v>
      </c>
      <c r="AK45" s="34" t="s">
        <v>1508</v>
      </c>
      <c r="AL45" s="35" t="s">
        <v>102</v>
      </c>
      <c r="AM45" s="34" t="s">
        <v>1509</v>
      </c>
      <c r="AN45" s="35" t="s">
        <v>102</v>
      </c>
      <c r="AO45" s="34" t="s">
        <v>1510</v>
      </c>
      <c r="AP45" s="35" t="s">
        <v>490</v>
      </c>
      <c r="AQ45" s="34" t="s">
        <v>1511</v>
      </c>
      <c r="AR45" s="35" t="s">
        <v>183</v>
      </c>
      <c r="AS45" s="34" t="s">
        <v>1512</v>
      </c>
      <c r="AT45" s="35" t="s">
        <v>104</v>
      </c>
      <c r="AU45" s="34" t="s">
        <v>1513</v>
      </c>
      <c r="AV45" s="35" t="s">
        <v>398</v>
      </c>
      <c r="AW45" s="34" t="s">
        <v>1514</v>
      </c>
      <c r="AX45" s="35" t="s">
        <v>398</v>
      </c>
      <c r="AY45" s="34" t="s">
        <v>1515</v>
      </c>
      <c r="AZ45" s="35" t="s">
        <v>398</v>
      </c>
      <c r="BA45" s="34" t="s">
        <v>1516</v>
      </c>
      <c r="BB45" s="35" t="s">
        <v>541</v>
      </c>
      <c r="BC45" s="34" t="s">
        <v>1517</v>
      </c>
      <c r="BD45" s="35" t="s">
        <v>170</v>
      </c>
      <c r="BE45" s="34" t="s">
        <v>1518</v>
      </c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34" t="s">
        <v>1870</v>
      </c>
      <c r="DY45" s="36"/>
      <c r="DZ45" s="43"/>
      <c r="EA45" s="36"/>
      <c r="EB45" s="43" t="s">
        <v>1889</v>
      </c>
      <c r="EC45" s="36"/>
      <c r="ED45" s="34" t="s">
        <v>1915</v>
      </c>
      <c r="EE45" s="43"/>
      <c r="EF45" s="38"/>
      <c r="EG45" s="38"/>
      <c r="EH45" s="38"/>
      <c r="EI45" s="38"/>
      <c r="EJ45" s="38"/>
      <c r="EK45" s="38"/>
      <c r="EL45" s="38"/>
      <c r="EM45" s="44"/>
      <c r="EN45" s="38"/>
      <c r="EO45" s="38"/>
      <c r="EP45" s="38"/>
      <c r="EQ45" s="38"/>
      <c r="ER45" s="43">
        <v>57840</v>
      </c>
      <c r="ES45" s="39">
        <v>76.349999999999994</v>
      </c>
      <c r="ET45" s="25">
        <f t="shared" si="7"/>
        <v>171.95945945945945</v>
      </c>
      <c r="EU45" s="7">
        <v>38568741219</v>
      </c>
      <c r="EV45" s="8">
        <v>10038568741216</v>
      </c>
      <c r="EW45" s="26"/>
      <c r="EX45" s="26"/>
      <c r="EY45" s="26"/>
      <c r="EZ45" s="64">
        <v>3.9</v>
      </c>
      <c r="FA45" s="64">
        <v>9.25</v>
      </c>
      <c r="FB45" s="26"/>
      <c r="FC45" s="96" t="s">
        <v>68</v>
      </c>
      <c r="FD45" s="97"/>
      <c r="FE45" s="97"/>
      <c r="FF45" s="97"/>
      <c r="FG45" s="98"/>
      <c r="FH45" s="27">
        <v>4</v>
      </c>
      <c r="FI45" s="27">
        <v>4</v>
      </c>
      <c r="FJ45" s="27">
        <v>10</v>
      </c>
      <c r="FK45" s="28">
        <f t="shared" ref="FK45:FK76" si="8">(FJ45*FI45*FH45)/1728</f>
        <v>9.2592592592592587E-2</v>
      </c>
      <c r="FL45" s="27">
        <f>1.8+0.1</f>
        <v>1.9000000000000001</v>
      </c>
      <c r="FM45" s="40" t="s">
        <v>62</v>
      </c>
      <c r="FN45" s="30">
        <v>1</v>
      </c>
      <c r="FO45" s="30">
        <v>120</v>
      </c>
      <c r="FP45" s="30">
        <v>4</v>
      </c>
      <c r="FQ45" s="30">
        <f t="shared" ref="FQ45:FQ76" si="9">FN45*FO45*FP45</f>
        <v>480</v>
      </c>
      <c r="FR45" s="30">
        <f t="shared" ref="FR45:FR76" si="10">(FL45*FO45*FP45)+50</f>
        <v>962.00000000000011</v>
      </c>
      <c r="FS45" s="30" t="s">
        <v>64</v>
      </c>
      <c r="FT45" s="30" t="s">
        <v>63</v>
      </c>
      <c r="FU45" s="32"/>
      <c r="FV45" s="32"/>
      <c r="FW45" s="32"/>
      <c r="FY45" s="90"/>
    </row>
    <row r="46" spans="1:181" s="33" customFormat="1" ht="15" customHeight="1" x14ac:dyDescent="0.2">
      <c r="A46" s="52">
        <v>42067</v>
      </c>
      <c r="B46" s="15" t="s">
        <v>1561</v>
      </c>
      <c r="C46" s="19" t="s">
        <v>65</v>
      </c>
      <c r="D46" s="19" t="s">
        <v>87</v>
      </c>
      <c r="E46" s="20" t="s">
        <v>1795</v>
      </c>
      <c r="F46" s="34" t="s">
        <v>104</v>
      </c>
      <c r="G46" s="34" t="s">
        <v>1562</v>
      </c>
      <c r="H46" s="35" t="s">
        <v>172</v>
      </c>
      <c r="I46" s="34" t="s">
        <v>1563</v>
      </c>
      <c r="J46" s="35" t="s">
        <v>200</v>
      </c>
      <c r="K46" s="34" t="s">
        <v>1564</v>
      </c>
      <c r="L46" s="35" t="s">
        <v>200</v>
      </c>
      <c r="M46" s="34" t="s">
        <v>1565</v>
      </c>
      <c r="N46" s="35" t="s">
        <v>1467</v>
      </c>
      <c r="O46" s="34" t="s">
        <v>1566</v>
      </c>
      <c r="P46" s="35" t="s">
        <v>88</v>
      </c>
      <c r="Q46" s="34" t="s">
        <v>1567</v>
      </c>
      <c r="R46" s="35" t="s">
        <v>88</v>
      </c>
      <c r="S46" s="34" t="s">
        <v>1568</v>
      </c>
      <c r="T46" s="35" t="s">
        <v>88</v>
      </c>
      <c r="U46" s="34" t="s">
        <v>1569</v>
      </c>
      <c r="V46" s="35" t="s">
        <v>88</v>
      </c>
      <c r="W46" s="34" t="s">
        <v>1570</v>
      </c>
      <c r="X46" s="35" t="s">
        <v>159</v>
      </c>
      <c r="Y46" s="34" t="s">
        <v>1571</v>
      </c>
      <c r="Z46" s="35" t="s">
        <v>140</v>
      </c>
      <c r="AA46" s="34" t="s">
        <v>1572</v>
      </c>
      <c r="AB46" s="35" t="s">
        <v>309</v>
      </c>
      <c r="AC46" s="34" t="s">
        <v>1573</v>
      </c>
      <c r="AD46" s="35" t="s">
        <v>309</v>
      </c>
      <c r="AE46" s="34" t="s">
        <v>1574</v>
      </c>
      <c r="AF46" s="35" t="s">
        <v>309</v>
      </c>
      <c r="AG46" s="34" t="s">
        <v>1575</v>
      </c>
      <c r="AH46" s="35" t="s">
        <v>102</v>
      </c>
      <c r="AI46" s="34" t="s">
        <v>1576</v>
      </c>
      <c r="AJ46" s="35" t="s">
        <v>102</v>
      </c>
      <c r="AK46" s="34" t="s">
        <v>1577</v>
      </c>
      <c r="AL46" s="35" t="s">
        <v>102</v>
      </c>
      <c r="AM46" s="34" t="s">
        <v>1578</v>
      </c>
      <c r="AN46" s="35" t="s">
        <v>490</v>
      </c>
      <c r="AO46" s="34" t="s">
        <v>1579</v>
      </c>
      <c r="AP46" s="35" t="s">
        <v>183</v>
      </c>
      <c r="AQ46" s="34" t="s">
        <v>1580</v>
      </c>
      <c r="AR46" s="35" t="s">
        <v>104</v>
      </c>
      <c r="AS46" s="34" t="s">
        <v>1581</v>
      </c>
      <c r="AT46" s="35" t="s">
        <v>398</v>
      </c>
      <c r="AU46" s="34" t="s">
        <v>1582</v>
      </c>
      <c r="AV46" s="35" t="s">
        <v>398</v>
      </c>
      <c r="AW46" s="34" t="s">
        <v>1583</v>
      </c>
      <c r="AX46" s="35" t="s">
        <v>398</v>
      </c>
      <c r="AY46" s="34" t="s">
        <v>1584</v>
      </c>
      <c r="AZ46" s="35" t="s">
        <v>541</v>
      </c>
      <c r="BA46" s="34" t="s">
        <v>1585</v>
      </c>
      <c r="BB46" s="35" t="s">
        <v>170</v>
      </c>
      <c r="BC46" s="34" t="s">
        <v>1586</v>
      </c>
      <c r="BD46" s="35"/>
      <c r="BE46" s="34"/>
      <c r="BF46" s="35"/>
      <c r="BG46" s="34"/>
      <c r="BH46" s="35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 t="s">
        <v>1870</v>
      </c>
      <c r="DY46" s="36"/>
      <c r="DZ46" s="34" t="s">
        <v>1587</v>
      </c>
      <c r="EA46" s="36"/>
      <c r="EB46" s="43" t="s">
        <v>1899</v>
      </c>
      <c r="EC46" s="36"/>
      <c r="ED46" s="34" t="s">
        <v>1916</v>
      </c>
      <c r="EE46" s="43"/>
      <c r="EF46" s="38"/>
      <c r="EG46" s="38"/>
      <c r="EH46" s="38"/>
      <c r="EI46" s="38"/>
      <c r="EJ46" s="38"/>
      <c r="EK46" s="38"/>
      <c r="EL46" s="38"/>
      <c r="EM46" s="34" t="s">
        <v>1588</v>
      </c>
      <c r="EN46" s="38"/>
      <c r="EO46" s="38"/>
      <c r="EP46" s="38"/>
      <c r="EQ46" s="38"/>
      <c r="ER46" s="34" t="s">
        <v>1589</v>
      </c>
      <c r="ES46" s="39">
        <v>94.57</v>
      </c>
      <c r="ET46" s="25">
        <f t="shared" si="7"/>
        <v>212.99549549549548</v>
      </c>
      <c r="EU46" s="7">
        <v>38568741240</v>
      </c>
      <c r="EV46" s="8">
        <v>10038568741247</v>
      </c>
      <c r="EW46" s="26"/>
      <c r="EX46" s="26"/>
      <c r="EY46" s="26"/>
      <c r="EZ46" s="64">
        <v>3.9</v>
      </c>
      <c r="FA46" s="64">
        <v>9.25</v>
      </c>
      <c r="FB46" s="26"/>
      <c r="FC46" s="96" t="s">
        <v>68</v>
      </c>
      <c r="FD46" s="97"/>
      <c r="FE46" s="97"/>
      <c r="FF46" s="97"/>
      <c r="FG46" s="98"/>
      <c r="FH46" s="27">
        <v>4</v>
      </c>
      <c r="FI46" s="27">
        <v>4</v>
      </c>
      <c r="FJ46" s="27">
        <v>10</v>
      </c>
      <c r="FK46" s="28">
        <f t="shared" si="8"/>
        <v>9.2592592592592587E-2</v>
      </c>
      <c r="FL46" s="27">
        <f>1.8+0.1</f>
        <v>1.9000000000000001</v>
      </c>
      <c r="FM46" s="40" t="s">
        <v>62</v>
      </c>
      <c r="FN46" s="30">
        <v>1</v>
      </c>
      <c r="FO46" s="30">
        <v>120</v>
      </c>
      <c r="FP46" s="30">
        <v>4</v>
      </c>
      <c r="FQ46" s="30">
        <f t="shared" si="9"/>
        <v>480</v>
      </c>
      <c r="FR46" s="30">
        <f t="shared" si="10"/>
        <v>962.00000000000011</v>
      </c>
      <c r="FS46" s="41" t="s">
        <v>64</v>
      </c>
      <c r="FT46" s="30" t="s">
        <v>63</v>
      </c>
      <c r="FU46" s="32"/>
      <c r="FV46" s="32"/>
      <c r="FW46" s="32"/>
      <c r="FY46" s="90"/>
    </row>
    <row r="47" spans="1:181" s="33" customFormat="1" ht="15" customHeight="1" x14ac:dyDescent="0.2">
      <c r="A47" s="52">
        <v>42067</v>
      </c>
      <c r="B47" s="15" t="s">
        <v>1692</v>
      </c>
      <c r="C47" s="19" t="s">
        <v>65</v>
      </c>
      <c r="D47" s="19" t="s">
        <v>87</v>
      </c>
      <c r="E47" s="20" t="s">
        <v>1795</v>
      </c>
      <c r="F47" s="34" t="s">
        <v>104</v>
      </c>
      <c r="G47" s="34" t="s">
        <v>1251</v>
      </c>
      <c r="H47" s="35" t="s">
        <v>104</v>
      </c>
      <c r="I47" s="34" t="s">
        <v>1252</v>
      </c>
      <c r="J47" s="35"/>
      <c r="K47" s="34"/>
      <c r="L47" s="35"/>
      <c r="M47" s="34"/>
      <c r="N47" s="35"/>
      <c r="O47" s="34"/>
      <c r="P47" s="35"/>
      <c r="Q47" s="34"/>
      <c r="R47" s="35"/>
      <c r="S47" s="34"/>
      <c r="T47" s="35"/>
      <c r="U47" s="34"/>
      <c r="V47" s="35"/>
      <c r="W47" s="34"/>
      <c r="X47" s="35"/>
      <c r="Y47" s="34"/>
      <c r="Z47" s="35"/>
      <c r="AA47" s="34"/>
      <c r="AB47" s="35"/>
      <c r="AC47" s="34"/>
      <c r="AD47" s="35"/>
      <c r="AE47" s="34"/>
      <c r="AF47" s="35"/>
      <c r="AG47" s="34"/>
      <c r="AH47" s="35"/>
      <c r="AI47" s="34"/>
      <c r="AJ47" s="35"/>
      <c r="AK47" s="34"/>
      <c r="AL47" s="35"/>
      <c r="AM47" s="34"/>
      <c r="AN47" s="35"/>
      <c r="AO47" s="34"/>
      <c r="AP47" s="35"/>
      <c r="AQ47" s="34"/>
      <c r="AR47" s="35"/>
      <c r="AS47" s="34"/>
      <c r="AT47" s="35"/>
      <c r="AU47" s="34"/>
      <c r="AV47" s="35"/>
      <c r="AW47" s="34"/>
      <c r="AX47" s="35"/>
      <c r="AY47" s="34"/>
      <c r="AZ47" s="35"/>
      <c r="BA47" s="34"/>
      <c r="BB47" s="35"/>
      <c r="BC47" s="34"/>
      <c r="BD47" s="35"/>
      <c r="BE47" s="34"/>
      <c r="BF47" s="35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43"/>
      <c r="DY47" s="36"/>
      <c r="DZ47" s="43"/>
      <c r="EA47" s="36"/>
      <c r="EB47" s="34" t="s">
        <v>1884</v>
      </c>
      <c r="EC47" s="36"/>
      <c r="ED47" s="43"/>
      <c r="EE47" s="43"/>
      <c r="EF47" s="38"/>
      <c r="EG47" s="38"/>
      <c r="EH47" s="38"/>
      <c r="EI47" s="38"/>
      <c r="EJ47" s="38"/>
      <c r="EK47" s="38"/>
      <c r="EL47" s="38"/>
      <c r="EM47" s="44"/>
      <c r="EN47" s="38"/>
      <c r="EO47" s="38"/>
      <c r="EP47" s="38"/>
      <c r="EQ47" s="38"/>
      <c r="ER47" s="43" t="s">
        <v>1807</v>
      </c>
      <c r="ES47" s="39">
        <v>103.95</v>
      </c>
      <c r="ET47" s="25">
        <f t="shared" si="7"/>
        <v>234.12162162162161</v>
      </c>
      <c r="EU47" s="7">
        <v>38568741332</v>
      </c>
      <c r="EV47" s="8">
        <v>10038568741339</v>
      </c>
      <c r="EW47" s="26"/>
      <c r="EX47" s="26"/>
      <c r="EY47" s="26"/>
      <c r="EZ47" s="64">
        <v>1.85</v>
      </c>
      <c r="FA47" s="64">
        <v>3.31</v>
      </c>
      <c r="FB47" s="26"/>
      <c r="FC47" s="96" t="s">
        <v>68</v>
      </c>
      <c r="FD47" s="97"/>
      <c r="FE47" s="97"/>
      <c r="FF47" s="97"/>
      <c r="FG47" s="98"/>
      <c r="FH47" s="27">
        <v>2.25</v>
      </c>
      <c r="FI47" s="27">
        <v>2.25</v>
      </c>
      <c r="FJ47" s="27">
        <v>4.5</v>
      </c>
      <c r="FK47" s="28">
        <f t="shared" si="8"/>
        <v>1.318359375E-2</v>
      </c>
      <c r="FL47" s="27">
        <f>0.4+0.1</f>
        <v>0.5</v>
      </c>
      <c r="FM47" s="40" t="s">
        <v>62</v>
      </c>
      <c r="FN47" s="30">
        <v>1</v>
      </c>
      <c r="FO47" s="30">
        <v>357</v>
      </c>
      <c r="FP47" s="30">
        <v>9</v>
      </c>
      <c r="FQ47" s="30">
        <f t="shared" si="9"/>
        <v>3213</v>
      </c>
      <c r="FR47" s="30">
        <f t="shared" si="10"/>
        <v>1656.5</v>
      </c>
      <c r="FS47" s="30" t="s">
        <v>64</v>
      </c>
      <c r="FT47" s="30" t="s">
        <v>63</v>
      </c>
      <c r="FU47" s="32"/>
      <c r="FV47" s="32"/>
      <c r="FW47" s="32"/>
      <c r="FY47" s="90"/>
    </row>
    <row r="48" spans="1:181" s="33" customFormat="1" ht="15" customHeight="1" x14ac:dyDescent="0.2">
      <c r="A48" s="52">
        <v>42067</v>
      </c>
      <c r="B48" s="15" t="s">
        <v>1696</v>
      </c>
      <c r="C48" s="19" t="s">
        <v>65</v>
      </c>
      <c r="D48" s="19" t="s">
        <v>87</v>
      </c>
      <c r="E48" s="20" t="s">
        <v>1795</v>
      </c>
      <c r="F48" s="34" t="s">
        <v>102</v>
      </c>
      <c r="G48" s="34" t="s">
        <v>1313</v>
      </c>
      <c r="H48" s="35" t="s">
        <v>140</v>
      </c>
      <c r="I48" s="34" t="s">
        <v>1314</v>
      </c>
      <c r="J48" s="35" t="s">
        <v>102</v>
      </c>
      <c r="K48" s="34" t="s">
        <v>1315</v>
      </c>
      <c r="L48" s="35" t="s">
        <v>102</v>
      </c>
      <c r="M48" s="34" t="s">
        <v>1316</v>
      </c>
      <c r="N48" s="35" t="s">
        <v>145</v>
      </c>
      <c r="O48" s="34" t="s">
        <v>1317</v>
      </c>
      <c r="P48" s="35" t="s">
        <v>145</v>
      </c>
      <c r="Q48" s="34" t="s">
        <v>1318</v>
      </c>
      <c r="R48" s="35" t="s">
        <v>147</v>
      </c>
      <c r="S48" s="34" t="s">
        <v>1319</v>
      </c>
      <c r="T48" s="35" t="s">
        <v>170</v>
      </c>
      <c r="U48" s="34" t="s">
        <v>1320</v>
      </c>
      <c r="V48" s="35" t="s">
        <v>656</v>
      </c>
      <c r="W48" s="34" t="s">
        <v>1321</v>
      </c>
      <c r="X48" s="35"/>
      <c r="Y48" s="34"/>
      <c r="Z48" s="35"/>
      <c r="AA48" s="34"/>
      <c r="AB48" s="35"/>
      <c r="AC48" s="34"/>
      <c r="AD48" s="35"/>
      <c r="AE48" s="34"/>
      <c r="AF48" s="35"/>
      <c r="AG48" s="34"/>
      <c r="AH48" s="35"/>
      <c r="AI48" s="34"/>
      <c r="AJ48" s="35"/>
      <c r="AK48" s="34"/>
      <c r="AL48" s="35"/>
      <c r="AM48" s="34"/>
      <c r="AN48" s="35"/>
      <c r="AO48" s="34"/>
      <c r="AP48" s="35"/>
      <c r="AQ48" s="34"/>
      <c r="AR48" s="35"/>
      <c r="AS48" s="34"/>
      <c r="AT48" s="35"/>
      <c r="AU48" s="34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3"/>
      <c r="DY48" s="36"/>
      <c r="DZ48" s="43"/>
      <c r="EA48" s="36"/>
      <c r="EB48" s="34" t="s">
        <v>1883</v>
      </c>
      <c r="EC48" s="36"/>
      <c r="ED48" s="43"/>
      <c r="EE48" s="43"/>
      <c r="EF48" s="38"/>
      <c r="EG48" s="38"/>
      <c r="EH48" s="38"/>
      <c r="EI48" s="38"/>
      <c r="EJ48" s="38"/>
      <c r="EK48" s="38"/>
      <c r="EL48" s="38"/>
      <c r="EM48" s="44"/>
      <c r="EN48" s="38"/>
      <c r="EO48" s="38"/>
      <c r="EP48" s="38"/>
      <c r="EQ48" s="38"/>
      <c r="ER48" s="43" t="s">
        <v>1809</v>
      </c>
      <c r="ES48" s="39">
        <v>103.95</v>
      </c>
      <c r="ET48" s="25">
        <f t="shared" si="7"/>
        <v>234.12162162162161</v>
      </c>
      <c r="EU48" s="7">
        <v>38568741394</v>
      </c>
      <c r="EV48" s="8">
        <v>10038568741391</v>
      </c>
      <c r="EW48" s="26"/>
      <c r="EX48" s="26"/>
      <c r="EY48" s="26"/>
      <c r="EZ48" s="64">
        <v>1.85</v>
      </c>
      <c r="FA48" s="64">
        <v>3.31</v>
      </c>
      <c r="FB48" s="26"/>
      <c r="FC48" s="96" t="s">
        <v>68</v>
      </c>
      <c r="FD48" s="97"/>
      <c r="FE48" s="97"/>
      <c r="FF48" s="97"/>
      <c r="FG48" s="98"/>
      <c r="FH48" s="27">
        <v>2.25</v>
      </c>
      <c r="FI48" s="27">
        <v>2.25</v>
      </c>
      <c r="FJ48" s="27">
        <v>4.5</v>
      </c>
      <c r="FK48" s="28">
        <f t="shared" si="8"/>
        <v>1.318359375E-2</v>
      </c>
      <c r="FL48" s="27">
        <f>0.4+0.1</f>
        <v>0.5</v>
      </c>
      <c r="FM48" s="40" t="s">
        <v>62</v>
      </c>
      <c r="FN48" s="30">
        <v>1</v>
      </c>
      <c r="FO48" s="30">
        <v>357</v>
      </c>
      <c r="FP48" s="30">
        <v>9</v>
      </c>
      <c r="FQ48" s="30">
        <f t="shared" si="9"/>
        <v>3213</v>
      </c>
      <c r="FR48" s="30">
        <f t="shared" si="10"/>
        <v>1656.5</v>
      </c>
      <c r="FS48" s="41" t="s">
        <v>64</v>
      </c>
      <c r="FT48" s="30" t="s">
        <v>63</v>
      </c>
      <c r="FU48" s="50"/>
      <c r="FV48" s="32"/>
      <c r="FW48" s="32"/>
      <c r="FY48" s="90"/>
    </row>
    <row r="49" spans="1:181" s="33" customFormat="1" ht="15" customHeight="1" x14ac:dyDescent="0.2">
      <c r="A49" s="52">
        <v>42067</v>
      </c>
      <c r="B49" s="18" t="s">
        <v>1544</v>
      </c>
      <c r="C49" s="19" t="s">
        <v>65</v>
      </c>
      <c r="D49" s="19" t="s">
        <v>87</v>
      </c>
      <c r="E49" s="20" t="s">
        <v>1795</v>
      </c>
      <c r="F49" s="34" t="s">
        <v>88</v>
      </c>
      <c r="G49" s="34" t="s">
        <v>1545</v>
      </c>
      <c r="H49" s="35" t="s">
        <v>172</v>
      </c>
      <c r="I49" s="34" t="s">
        <v>1546</v>
      </c>
      <c r="J49" s="35" t="s">
        <v>200</v>
      </c>
      <c r="K49" s="34" t="s">
        <v>1547</v>
      </c>
      <c r="L49" s="35" t="s">
        <v>88</v>
      </c>
      <c r="M49" s="34" t="s">
        <v>1548</v>
      </c>
      <c r="N49" s="35" t="s">
        <v>88</v>
      </c>
      <c r="O49" s="34" t="s">
        <v>1549</v>
      </c>
      <c r="P49" s="35" t="s">
        <v>88</v>
      </c>
      <c r="Q49" s="34" t="s">
        <v>1550</v>
      </c>
      <c r="R49" s="35" t="s">
        <v>159</v>
      </c>
      <c r="S49" s="34" t="s">
        <v>1551</v>
      </c>
      <c r="T49" s="35" t="s">
        <v>140</v>
      </c>
      <c r="U49" s="34" t="s">
        <v>1552</v>
      </c>
      <c r="V49" s="35" t="s">
        <v>183</v>
      </c>
      <c r="W49" s="34" t="s">
        <v>1553</v>
      </c>
      <c r="X49" s="35" t="s">
        <v>419</v>
      </c>
      <c r="Y49" s="34" t="s">
        <v>1554</v>
      </c>
      <c r="Z49" s="35" t="s">
        <v>104</v>
      </c>
      <c r="AA49" s="34" t="s">
        <v>1555</v>
      </c>
      <c r="AB49" s="35" t="s">
        <v>104</v>
      </c>
      <c r="AC49" s="34" t="s">
        <v>1556</v>
      </c>
      <c r="AD49" s="35" t="s">
        <v>541</v>
      </c>
      <c r="AE49" s="34" t="s">
        <v>1557</v>
      </c>
      <c r="AF49" s="35"/>
      <c r="AG49" s="34"/>
      <c r="AH49" s="35"/>
      <c r="AI49" s="34"/>
      <c r="AJ49" s="35"/>
      <c r="AK49" s="34"/>
      <c r="AL49" s="35"/>
      <c r="AM49" s="34"/>
      <c r="AN49" s="35"/>
      <c r="AO49" s="34"/>
      <c r="AP49" s="35"/>
      <c r="AQ49" s="34"/>
      <c r="AR49" s="35"/>
      <c r="AS49" s="34"/>
      <c r="AT49" s="35"/>
      <c r="AU49" s="34"/>
      <c r="AV49" s="35"/>
      <c r="AW49" s="34"/>
      <c r="AX49" s="35"/>
      <c r="AY49" s="34"/>
      <c r="AZ49" s="35"/>
      <c r="BA49" s="34"/>
      <c r="BB49" s="35"/>
      <c r="BC49" s="34"/>
      <c r="BD49" s="35"/>
      <c r="BE49" s="34"/>
      <c r="BF49" s="35"/>
      <c r="BG49" s="34"/>
      <c r="BH49" s="35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43"/>
      <c r="DY49" s="36"/>
      <c r="DZ49" s="34" t="s">
        <v>1558</v>
      </c>
      <c r="EA49" s="36"/>
      <c r="EB49" s="43"/>
      <c r="EC49" s="36"/>
      <c r="ED49" s="43"/>
      <c r="EE49" s="43"/>
      <c r="EF49" s="38"/>
      <c r="EG49" s="38"/>
      <c r="EH49" s="38"/>
      <c r="EI49" s="38"/>
      <c r="EJ49" s="38"/>
      <c r="EK49" s="38"/>
      <c r="EL49" s="38"/>
      <c r="EM49" s="34" t="s">
        <v>1559</v>
      </c>
      <c r="EN49" s="38"/>
      <c r="EO49" s="38"/>
      <c r="EP49" s="38"/>
      <c r="EQ49" s="38"/>
      <c r="ER49" s="34" t="s">
        <v>1560</v>
      </c>
      <c r="ES49" s="39">
        <v>172.75</v>
      </c>
      <c r="ET49" s="25">
        <f t="shared" si="7"/>
        <v>389.0765765765766</v>
      </c>
      <c r="EU49" s="7">
        <v>38568741233</v>
      </c>
      <c r="EV49" s="8">
        <v>10038568741230</v>
      </c>
      <c r="EW49" s="26"/>
      <c r="EX49" s="26"/>
      <c r="EY49" s="26"/>
      <c r="EZ49" s="64">
        <v>1.85</v>
      </c>
      <c r="FA49" s="64">
        <v>6.02</v>
      </c>
      <c r="FB49" s="26"/>
      <c r="FC49" s="96" t="s">
        <v>68</v>
      </c>
      <c r="FD49" s="97"/>
      <c r="FE49" s="97"/>
      <c r="FF49" s="97"/>
      <c r="FG49" s="98"/>
      <c r="FH49" s="27">
        <v>2.5</v>
      </c>
      <c r="FI49" s="27">
        <v>2.5</v>
      </c>
      <c r="FJ49" s="27">
        <v>9</v>
      </c>
      <c r="FK49" s="28">
        <f t="shared" si="8"/>
        <v>3.2552083333333336E-2</v>
      </c>
      <c r="FL49" s="27">
        <f>0.8+0.1</f>
        <v>0.9</v>
      </c>
      <c r="FM49" s="40" t="s">
        <v>62</v>
      </c>
      <c r="FN49" s="30">
        <v>1</v>
      </c>
      <c r="FO49" s="30">
        <v>357</v>
      </c>
      <c r="FP49" s="30">
        <v>4</v>
      </c>
      <c r="FQ49" s="30">
        <f t="shared" si="9"/>
        <v>1428</v>
      </c>
      <c r="FR49" s="30">
        <f t="shared" si="10"/>
        <v>1335.2</v>
      </c>
      <c r="FS49" s="41" t="s">
        <v>64</v>
      </c>
      <c r="FT49" s="30" t="s">
        <v>63</v>
      </c>
      <c r="FU49" s="32"/>
      <c r="FV49" s="32"/>
      <c r="FW49" s="32"/>
      <c r="FY49" s="90"/>
    </row>
    <row r="50" spans="1:181" s="33" customFormat="1" ht="15" customHeight="1" x14ac:dyDescent="0.2">
      <c r="A50" s="52">
        <v>42067</v>
      </c>
      <c r="B50" s="15" t="s">
        <v>1697</v>
      </c>
      <c r="C50" s="19" t="s">
        <v>65</v>
      </c>
      <c r="D50" s="19" t="s">
        <v>87</v>
      </c>
      <c r="E50" s="20" t="s">
        <v>1795</v>
      </c>
      <c r="F50" s="34" t="s">
        <v>102</v>
      </c>
      <c r="G50" s="34" t="s">
        <v>1323</v>
      </c>
      <c r="H50" s="35" t="s">
        <v>200</v>
      </c>
      <c r="I50" s="34" t="s">
        <v>1324</v>
      </c>
      <c r="J50" s="35" t="s">
        <v>88</v>
      </c>
      <c r="K50" s="34" t="s">
        <v>1325</v>
      </c>
      <c r="L50" s="35" t="s">
        <v>88</v>
      </c>
      <c r="M50" s="34" t="s">
        <v>1326</v>
      </c>
      <c r="N50" s="35" t="s">
        <v>102</v>
      </c>
      <c r="O50" s="34" t="s">
        <v>1327</v>
      </c>
      <c r="P50" s="35" t="s">
        <v>102</v>
      </c>
      <c r="Q50" s="34" t="s">
        <v>1328</v>
      </c>
      <c r="R50" s="35" t="s">
        <v>102</v>
      </c>
      <c r="S50" s="34" t="s">
        <v>1329</v>
      </c>
      <c r="T50" s="35" t="s">
        <v>398</v>
      </c>
      <c r="U50" s="34" t="s">
        <v>1330</v>
      </c>
      <c r="V50" s="35" t="s">
        <v>170</v>
      </c>
      <c r="W50" s="34" t="s">
        <v>1331</v>
      </c>
      <c r="X50" s="35" t="s">
        <v>200</v>
      </c>
      <c r="Y50" s="34" t="s">
        <v>1332</v>
      </c>
      <c r="Z50" s="35"/>
      <c r="AA50" s="34"/>
      <c r="AB50" s="35"/>
      <c r="AC50" s="34"/>
      <c r="AD50" s="35"/>
      <c r="AE50" s="34"/>
      <c r="AF50" s="35"/>
      <c r="AG50" s="34"/>
      <c r="AH50" s="35"/>
      <c r="AI50" s="34"/>
      <c r="AJ50" s="35"/>
      <c r="AK50" s="34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3"/>
      <c r="DY50" s="36"/>
      <c r="DZ50" s="43"/>
      <c r="EA50" s="36"/>
      <c r="EB50" s="43"/>
      <c r="EC50" s="36"/>
      <c r="ED50" s="43"/>
      <c r="EE50" s="43"/>
      <c r="EF50" s="38"/>
      <c r="EG50" s="38"/>
      <c r="EH50" s="38"/>
      <c r="EI50" s="38"/>
      <c r="EJ50" s="38"/>
      <c r="EK50" s="38"/>
      <c r="EL50" s="38"/>
      <c r="EM50" s="44"/>
      <c r="EN50" s="38"/>
      <c r="EO50" s="38"/>
      <c r="EP50" s="38"/>
      <c r="EQ50" s="38"/>
      <c r="ER50" s="43" t="s">
        <v>1810</v>
      </c>
      <c r="ES50" s="39">
        <v>94.57</v>
      </c>
      <c r="ET50" s="25">
        <f t="shared" si="7"/>
        <v>212.99549549549548</v>
      </c>
      <c r="EU50" s="7">
        <v>38568741400</v>
      </c>
      <c r="EV50" s="8">
        <v>10038568741407</v>
      </c>
      <c r="EW50" s="26"/>
      <c r="EX50" s="26"/>
      <c r="EY50" s="26"/>
      <c r="EZ50" s="64">
        <v>2.64</v>
      </c>
      <c r="FA50" s="64">
        <v>9.61</v>
      </c>
      <c r="FB50" s="26"/>
      <c r="FC50" s="96" t="s">
        <v>68</v>
      </c>
      <c r="FD50" s="97"/>
      <c r="FE50" s="97"/>
      <c r="FF50" s="97"/>
      <c r="FG50" s="98"/>
      <c r="FH50" s="27">
        <v>2.75</v>
      </c>
      <c r="FI50" s="27">
        <v>2.75</v>
      </c>
      <c r="FJ50" s="27">
        <v>10</v>
      </c>
      <c r="FK50" s="28">
        <f t="shared" si="8"/>
        <v>4.3764467592592594E-2</v>
      </c>
      <c r="FL50" s="27">
        <f>1.3+0.1</f>
        <v>1.4000000000000001</v>
      </c>
      <c r="FM50" s="40" t="s">
        <v>62</v>
      </c>
      <c r="FN50" s="30">
        <v>1</v>
      </c>
      <c r="FO50" s="30">
        <v>238</v>
      </c>
      <c r="FP50" s="30">
        <v>4</v>
      </c>
      <c r="FQ50" s="30">
        <f t="shared" si="9"/>
        <v>952</v>
      </c>
      <c r="FR50" s="30">
        <f t="shared" si="10"/>
        <v>1382.8000000000002</v>
      </c>
      <c r="FS50" s="41" t="s">
        <v>64</v>
      </c>
      <c r="FT50" s="30" t="s">
        <v>63</v>
      </c>
      <c r="FU50" s="32"/>
      <c r="FV50" s="32"/>
      <c r="FW50" s="32"/>
      <c r="FY50" s="90"/>
    </row>
    <row r="51" spans="1:181" s="33" customFormat="1" ht="15" customHeight="1" x14ac:dyDescent="0.2">
      <c r="A51" s="52">
        <v>42067</v>
      </c>
      <c r="B51" s="15" t="s">
        <v>1691</v>
      </c>
      <c r="C51" s="19" t="s">
        <v>65</v>
      </c>
      <c r="D51" s="19" t="s">
        <v>87</v>
      </c>
      <c r="E51" s="20" t="s">
        <v>1795</v>
      </c>
      <c r="F51" s="34" t="s">
        <v>100</v>
      </c>
      <c r="G51" s="34" t="s">
        <v>1235</v>
      </c>
      <c r="H51" s="35" t="s">
        <v>200</v>
      </c>
      <c r="I51" s="34" t="s">
        <v>1236</v>
      </c>
      <c r="J51" s="35" t="s">
        <v>200</v>
      </c>
      <c r="K51" s="34" t="s">
        <v>1237</v>
      </c>
      <c r="L51" s="35" t="s">
        <v>134</v>
      </c>
      <c r="M51" s="34" t="s">
        <v>1238</v>
      </c>
      <c r="N51" s="35" t="s">
        <v>136</v>
      </c>
      <c r="O51" s="34" t="s">
        <v>1239</v>
      </c>
      <c r="P51" s="35" t="s">
        <v>136</v>
      </c>
      <c r="Q51" s="34" t="s">
        <v>1240</v>
      </c>
      <c r="R51" s="35" t="s">
        <v>140</v>
      </c>
      <c r="S51" s="34" t="s">
        <v>1241</v>
      </c>
      <c r="T51" s="35" t="s">
        <v>140</v>
      </c>
      <c r="U51" s="34" t="s">
        <v>1242</v>
      </c>
      <c r="V51" s="35" t="s">
        <v>140</v>
      </c>
      <c r="W51" s="34" t="s">
        <v>1243</v>
      </c>
      <c r="X51" s="35" t="s">
        <v>100</v>
      </c>
      <c r="Y51" s="34" t="s">
        <v>1244</v>
      </c>
      <c r="Z51" s="35" t="s">
        <v>145</v>
      </c>
      <c r="AA51" s="34" t="s">
        <v>1245</v>
      </c>
      <c r="AB51" s="35" t="s">
        <v>145</v>
      </c>
      <c r="AC51" s="34" t="s">
        <v>1246</v>
      </c>
      <c r="AD51" s="35" t="s">
        <v>147</v>
      </c>
      <c r="AE51" s="34" t="s">
        <v>1247</v>
      </c>
      <c r="AF51" s="35" t="s">
        <v>151</v>
      </c>
      <c r="AG51" s="34" t="s">
        <v>1248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34" t="s">
        <v>1249</v>
      </c>
      <c r="DY51" s="36"/>
      <c r="DZ51" s="43"/>
      <c r="EA51" s="36"/>
      <c r="EB51" s="34" t="s">
        <v>1237</v>
      </c>
      <c r="EC51" s="36"/>
      <c r="ED51" s="43"/>
      <c r="EE51" s="43"/>
      <c r="EF51" s="38"/>
      <c r="EG51" s="38"/>
      <c r="EH51" s="38"/>
      <c r="EI51" s="38"/>
      <c r="EJ51" s="38"/>
      <c r="EK51" s="38"/>
      <c r="EL51" s="38"/>
      <c r="EM51" s="44"/>
      <c r="EN51" s="38"/>
      <c r="EO51" s="38"/>
      <c r="EP51" s="38"/>
      <c r="EQ51" s="38"/>
      <c r="ER51" s="43" t="s">
        <v>1806</v>
      </c>
      <c r="ES51" s="39">
        <v>106.95</v>
      </c>
      <c r="ET51" s="25">
        <f t="shared" si="7"/>
        <v>240.87837837837839</v>
      </c>
      <c r="EU51" s="7">
        <v>38568741325</v>
      </c>
      <c r="EV51" s="8">
        <v>10038568741322</v>
      </c>
      <c r="EW51" s="26"/>
      <c r="EX51" s="26"/>
      <c r="EY51" s="26"/>
      <c r="EZ51" s="64">
        <v>1.85</v>
      </c>
      <c r="FA51" s="64">
        <v>6.02</v>
      </c>
      <c r="FB51" s="26"/>
      <c r="FC51" s="96" t="s">
        <v>68</v>
      </c>
      <c r="FD51" s="97"/>
      <c r="FE51" s="97"/>
      <c r="FF51" s="97"/>
      <c r="FG51" s="98"/>
      <c r="FH51" s="27">
        <v>2.5</v>
      </c>
      <c r="FI51" s="27">
        <v>2.5</v>
      </c>
      <c r="FJ51" s="27">
        <v>9</v>
      </c>
      <c r="FK51" s="28">
        <f t="shared" si="8"/>
        <v>3.2552083333333336E-2</v>
      </c>
      <c r="FL51" s="27">
        <f>0.5+0.1</f>
        <v>0.6</v>
      </c>
      <c r="FM51" s="40" t="s">
        <v>62</v>
      </c>
      <c r="FN51" s="30">
        <v>1</v>
      </c>
      <c r="FO51" s="30">
        <v>357</v>
      </c>
      <c r="FP51" s="30">
        <v>4</v>
      </c>
      <c r="FQ51" s="30">
        <f t="shared" si="9"/>
        <v>1428</v>
      </c>
      <c r="FR51" s="30">
        <f t="shared" si="10"/>
        <v>906.8</v>
      </c>
      <c r="FS51" s="41" t="s">
        <v>64</v>
      </c>
      <c r="FT51" s="30" t="s">
        <v>63</v>
      </c>
      <c r="FU51" s="32"/>
      <c r="FV51" s="32"/>
      <c r="FW51" s="32"/>
      <c r="FY51" s="90"/>
    </row>
    <row r="52" spans="1:181" s="33" customFormat="1" ht="15" customHeight="1" x14ac:dyDescent="0.2">
      <c r="A52" s="52">
        <v>42067</v>
      </c>
      <c r="B52" s="18" t="s">
        <v>1687</v>
      </c>
      <c r="C52" s="19" t="s">
        <v>65</v>
      </c>
      <c r="D52" s="19" t="s">
        <v>87</v>
      </c>
      <c r="E52" s="20" t="s">
        <v>1795</v>
      </c>
      <c r="F52" s="34" t="s">
        <v>100</v>
      </c>
      <c r="G52" s="34" t="s">
        <v>1173</v>
      </c>
      <c r="H52" s="35" t="s">
        <v>198</v>
      </c>
      <c r="I52" s="34" t="s">
        <v>1174</v>
      </c>
      <c r="J52" s="35" t="s">
        <v>200</v>
      </c>
      <c r="K52" s="34" t="s">
        <v>1175</v>
      </c>
      <c r="L52" s="35" t="s">
        <v>200</v>
      </c>
      <c r="M52" s="34" t="s">
        <v>1176</v>
      </c>
      <c r="N52" s="35" t="s">
        <v>134</v>
      </c>
      <c r="O52" s="34" t="s">
        <v>1177</v>
      </c>
      <c r="P52" s="35" t="s">
        <v>418</v>
      </c>
      <c r="Q52" s="34" t="s">
        <v>1178</v>
      </c>
      <c r="R52" s="35" t="s">
        <v>418</v>
      </c>
      <c r="S52" s="34" t="s">
        <v>1179</v>
      </c>
      <c r="T52" s="35" t="s">
        <v>136</v>
      </c>
      <c r="U52" s="34" t="s">
        <v>1180</v>
      </c>
      <c r="V52" s="35" t="s">
        <v>136</v>
      </c>
      <c r="W52" s="34" t="s">
        <v>1181</v>
      </c>
      <c r="X52" s="35" t="s">
        <v>136</v>
      </c>
      <c r="Y52" s="34" t="s">
        <v>1182</v>
      </c>
      <c r="Z52" s="35" t="s">
        <v>138</v>
      </c>
      <c r="AA52" s="34" t="s">
        <v>1183</v>
      </c>
      <c r="AB52" s="35" t="s">
        <v>140</v>
      </c>
      <c r="AC52" s="34" t="s">
        <v>1184</v>
      </c>
      <c r="AD52" s="35" t="s">
        <v>140</v>
      </c>
      <c r="AE52" s="34" t="s">
        <v>1185</v>
      </c>
      <c r="AF52" s="35" t="s">
        <v>140</v>
      </c>
      <c r="AG52" s="34" t="s">
        <v>1186</v>
      </c>
      <c r="AH52" s="35" t="s">
        <v>239</v>
      </c>
      <c r="AI52" s="34" t="s">
        <v>1187</v>
      </c>
      <c r="AJ52" s="35" t="s">
        <v>154</v>
      </c>
      <c r="AK52" s="34" t="s">
        <v>1188</v>
      </c>
      <c r="AL52" s="35" t="s">
        <v>154</v>
      </c>
      <c r="AM52" s="34" t="s">
        <v>1189</v>
      </c>
      <c r="AN52" s="35" t="s">
        <v>102</v>
      </c>
      <c r="AO52" s="34" t="s">
        <v>1178</v>
      </c>
      <c r="AP52" s="35" t="s">
        <v>102</v>
      </c>
      <c r="AQ52" s="34" t="s">
        <v>1179</v>
      </c>
      <c r="AR52" s="35" t="s">
        <v>104</v>
      </c>
      <c r="AS52" s="34" t="s">
        <v>1190</v>
      </c>
      <c r="AT52" s="35" t="s">
        <v>145</v>
      </c>
      <c r="AU52" s="34" t="s">
        <v>1191</v>
      </c>
      <c r="AV52" s="35" t="s">
        <v>145</v>
      </c>
      <c r="AW52" s="34" t="s">
        <v>1192</v>
      </c>
      <c r="AX52" s="35" t="s">
        <v>145</v>
      </c>
      <c r="AY52" s="34" t="s">
        <v>1193</v>
      </c>
      <c r="AZ52" s="35" t="s">
        <v>111</v>
      </c>
      <c r="BA52" s="34" t="s">
        <v>1194</v>
      </c>
      <c r="BB52" s="35" t="s">
        <v>111</v>
      </c>
      <c r="BC52" s="34" t="s">
        <v>1195</v>
      </c>
      <c r="BD52" s="35" t="s">
        <v>147</v>
      </c>
      <c r="BE52" s="34" t="s">
        <v>1196</v>
      </c>
      <c r="BF52" s="35" t="s">
        <v>151</v>
      </c>
      <c r="BG52" s="34" t="s">
        <v>1197</v>
      </c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 t="s">
        <v>1198</v>
      </c>
      <c r="DY52" s="36"/>
      <c r="DZ52" s="43"/>
      <c r="EA52" s="36"/>
      <c r="EB52" s="34" t="s">
        <v>1176</v>
      </c>
      <c r="EC52" s="36"/>
      <c r="ED52" s="34" t="s">
        <v>1907</v>
      </c>
      <c r="EE52" s="43"/>
      <c r="EF52" s="38"/>
      <c r="EG52" s="38"/>
      <c r="EH52" s="38"/>
      <c r="EI52" s="38"/>
      <c r="EJ52" s="38"/>
      <c r="EK52" s="38"/>
      <c r="EL52" s="38"/>
      <c r="EM52" s="44"/>
      <c r="EN52" s="38"/>
      <c r="EO52" s="38"/>
      <c r="EP52" s="38"/>
      <c r="EQ52" s="38"/>
      <c r="ER52" s="43" t="s">
        <v>1802</v>
      </c>
      <c r="ES52" s="39">
        <v>96.74</v>
      </c>
      <c r="ET52" s="25">
        <f t="shared" si="7"/>
        <v>217.88288288288288</v>
      </c>
      <c r="EU52" s="7">
        <v>38568741288</v>
      </c>
      <c r="EV52" s="8">
        <v>10038568741285</v>
      </c>
      <c r="EW52" s="26"/>
      <c r="EX52" s="26"/>
      <c r="EY52" s="26"/>
      <c r="EZ52" s="64">
        <v>2.72</v>
      </c>
      <c r="FA52" s="64">
        <v>4.53</v>
      </c>
      <c r="FB52" s="26"/>
      <c r="FC52" s="96" t="s">
        <v>68</v>
      </c>
      <c r="FD52" s="97"/>
      <c r="FE52" s="97"/>
      <c r="FF52" s="97"/>
      <c r="FG52" s="98"/>
      <c r="FH52" s="27">
        <v>3.75</v>
      </c>
      <c r="FI52" s="27">
        <v>3.75</v>
      </c>
      <c r="FJ52" s="27">
        <v>5.3</v>
      </c>
      <c r="FK52" s="28">
        <f t="shared" si="8"/>
        <v>4.3131510416666664E-2</v>
      </c>
      <c r="FL52" s="27">
        <f>0.8+0.1</f>
        <v>0.9</v>
      </c>
      <c r="FM52" s="40" t="s">
        <v>62</v>
      </c>
      <c r="FN52" s="30">
        <v>1</v>
      </c>
      <c r="FO52" s="30">
        <v>120</v>
      </c>
      <c r="FP52" s="30">
        <v>8</v>
      </c>
      <c r="FQ52" s="30">
        <f t="shared" si="9"/>
        <v>960</v>
      </c>
      <c r="FR52" s="30">
        <f t="shared" si="10"/>
        <v>914</v>
      </c>
      <c r="FS52" s="41" t="s">
        <v>64</v>
      </c>
      <c r="FT52" s="30" t="s">
        <v>63</v>
      </c>
      <c r="FU52" s="32"/>
      <c r="FV52" s="32"/>
      <c r="FW52" s="32"/>
      <c r="FY52" s="90"/>
    </row>
    <row r="53" spans="1:181" s="33" customFormat="1" ht="15" customHeight="1" x14ac:dyDescent="0.2">
      <c r="A53" s="52">
        <v>42067</v>
      </c>
      <c r="B53" s="15" t="s">
        <v>1704</v>
      </c>
      <c r="C53" s="19" t="s">
        <v>65</v>
      </c>
      <c r="D53" s="19" t="s">
        <v>87</v>
      </c>
      <c r="E53" s="20" t="s">
        <v>1795</v>
      </c>
      <c r="F53" s="34" t="s">
        <v>104</v>
      </c>
      <c r="G53" s="34" t="s">
        <v>1493</v>
      </c>
      <c r="H53" s="35" t="s">
        <v>172</v>
      </c>
      <c r="I53" s="34" t="s">
        <v>1494</v>
      </c>
      <c r="J53" s="35" t="s">
        <v>200</v>
      </c>
      <c r="K53" s="34" t="s">
        <v>1495</v>
      </c>
      <c r="L53" s="35" t="s">
        <v>200</v>
      </c>
      <c r="M53" s="34" t="s">
        <v>1496</v>
      </c>
      <c r="N53" s="35" t="s">
        <v>1467</v>
      </c>
      <c r="O53" s="34" t="s">
        <v>1497</v>
      </c>
      <c r="P53" s="35" t="s">
        <v>88</v>
      </c>
      <c r="Q53" s="34" t="s">
        <v>1498</v>
      </c>
      <c r="R53" s="35" t="s">
        <v>88</v>
      </c>
      <c r="S53" s="34" t="s">
        <v>1499</v>
      </c>
      <c r="T53" s="35" t="s">
        <v>88</v>
      </c>
      <c r="U53" s="34" t="s">
        <v>1500</v>
      </c>
      <c r="V53" s="35" t="s">
        <v>88</v>
      </c>
      <c r="W53" s="34" t="s">
        <v>1501</v>
      </c>
      <c r="X53" s="35" t="s">
        <v>159</v>
      </c>
      <c r="Y53" s="34" t="s">
        <v>1502</v>
      </c>
      <c r="Z53" s="35" t="s">
        <v>140</v>
      </c>
      <c r="AA53" s="34" t="s">
        <v>1503</v>
      </c>
      <c r="AB53" s="35" t="s">
        <v>309</v>
      </c>
      <c r="AC53" s="34" t="s">
        <v>1504</v>
      </c>
      <c r="AD53" s="35" t="s">
        <v>309</v>
      </c>
      <c r="AE53" s="34" t="s">
        <v>1505</v>
      </c>
      <c r="AF53" s="35" t="s">
        <v>309</v>
      </c>
      <c r="AG53" s="34" t="s">
        <v>1506</v>
      </c>
      <c r="AH53" s="35" t="s">
        <v>102</v>
      </c>
      <c r="AI53" s="34" t="s">
        <v>1507</v>
      </c>
      <c r="AJ53" s="35" t="s">
        <v>102</v>
      </c>
      <c r="AK53" s="34" t="s">
        <v>1508</v>
      </c>
      <c r="AL53" s="35" t="s">
        <v>102</v>
      </c>
      <c r="AM53" s="34" t="s">
        <v>1509</v>
      </c>
      <c r="AN53" s="35" t="s">
        <v>102</v>
      </c>
      <c r="AO53" s="34" t="s">
        <v>1510</v>
      </c>
      <c r="AP53" s="35" t="s">
        <v>490</v>
      </c>
      <c r="AQ53" s="34" t="s">
        <v>1511</v>
      </c>
      <c r="AR53" s="35" t="s">
        <v>183</v>
      </c>
      <c r="AS53" s="34" t="s">
        <v>1512</v>
      </c>
      <c r="AT53" s="35" t="s">
        <v>104</v>
      </c>
      <c r="AU53" s="34" t="s">
        <v>1513</v>
      </c>
      <c r="AV53" s="35" t="s">
        <v>398</v>
      </c>
      <c r="AW53" s="34" t="s">
        <v>1514</v>
      </c>
      <c r="AX53" s="35" t="s">
        <v>398</v>
      </c>
      <c r="AY53" s="34" t="s">
        <v>1515</v>
      </c>
      <c r="AZ53" s="35" t="s">
        <v>398</v>
      </c>
      <c r="BA53" s="34" t="s">
        <v>1516</v>
      </c>
      <c r="BB53" s="35" t="s">
        <v>541</v>
      </c>
      <c r="BC53" s="34" t="s">
        <v>1517</v>
      </c>
      <c r="BD53" s="35" t="s">
        <v>170</v>
      </c>
      <c r="BE53" s="34" t="s">
        <v>1518</v>
      </c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34" t="s">
        <v>1870</v>
      </c>
      <c r="DY53" s="36"/>
      <c r="DZ53" s="43"/>
      <c r="EA53" s="36"/>
      <c r="EB53" s="34" t="s">
        <v>1889</v>
      </c>
      <c r="EC53" s="36"/>
      <c r="ED53" s="34" t="s">
        <v>1915</v>
      </c>
      <c r="EE53" s="43"/>
      <c r="EF53" s="38"/>
      <c r="EG53" s="38"/>
      <c r="EH53" s="38"/>
      <c r="EI53" s="38"/>
      <c r="EJ53" s="38"/>
      <c r="EK53" s="38"/>
      <c r="EL53" s="38"/>
      <c r="EM53" s="44"/>
      <c r="EN53" s="38"/>
      <c r="EO53" s="38"/>
      <c r="EP53" s="38"/>
      <c r="EQ53" s="38"/>
      <c r="ER53" s="43">
        <v>57840</v>
      </c>
      <c r="ES53" s="39">
        <v>174.63</v>
      </c>
      <c r="ET53" s="25">
        <f t="shared" si="7"/>
        <v>393.31081081081078</v>
      </c>
      <c r="EU53" s="7">
        <v>38568741486</v>
      </c>
      <c r="EV53" s="8">
        <v>10038568741483</v>
      </c>
      <c r="EW53" s="26"/>
      <c r="EX53" s="26"/>
      <c r="EY53" s="26"/>
      <c r="EZ53" s="64">
        <v>2.72</v>
      </c>
      <c r="FA53" s="64">
        <v>6.81</v>
      </c>
      <c r="FB53" s="26"/>
      <c r="FC53" s="96" t="s">
        <v>68</v>
      </c>
      <c r="FD53" s="97"/>
      <c r="FE53" s="97"/>
      <c r="FF53" s="97"/>
      <c r="FG53" s="98"/>
      <c r="FH53" s="27">
        <v>3</v>
      </c>
      <c r="FI53" s="27">
        <v>3</v>
      </c>
      <c r="FJ53" s="27">
        <v>8.5</v>
      </c>
      <c r="FK53" s="28">
        <f t="shared" si="8"/>
        <v>4.4270833333333336E-2</v>
      </c>
      <c r="FL53" s="27">
        <f>1.2+0.1</f>
        <v>1.3</v>
      </c>
      <c r="FM53" s="40" t="s">
        <v>62</v>
      </c>
      <c r="FN53" s="30">
        <v>1</v>
      </c>
      <c r="FO53" s="30">
        <v>238</v>
      </c>
      <c r="FP53" s="30">
        <v>5</v>
      </c>
      <c r="FQ53" s="30">
        <f t="shared" si="9"/>
        <v>1190</v>
      </c>
      <c r="FR53" s="30">
        <f t="shared" si="10"/>
        <v>1597.0000000000002</v>
      </c>
      <c r="FS53" s="41" t="s">
        <v>64</v>
      </c>
      <c r="FT53" s="30" t="s">
        <v>63</v>
      </c>
      <c r="FU53" s="50"/>
      <c r="FV53" s="32"/>
      <c r="FW53" s="32"/>
      <c r="FY53" s="90"/>
    </row>
    <row r="54" spans="1:181" s="33" customFormat="1" ht="15" customHeight="1" x14ac:dyDescent="0.2">
      <c r="A54" s="52">
        <v>42067</v>
      </c>
      <c r="B54" s="18" t="s">
        <v>1590</v>
      </c>
      <c r="C54" s="19" t="s">
        <v>65</v>
      </c>
      <c r="D54" s="19" t="s">
        <v>87</v>
      </c>
      <c r="E54" s="20" t="s">
        <v>1795</v>
      </c>
      <c r="F54" s="34" t="s">
        <v>88</v>
      </c>
      <c r="G54" s="34" t="s">
        <v>1591</v>
      </c>
      <c r="H54" s="35" t="s">
        <v>172</v>
      </c>
      <c r="I54" s="34" t="s">
        <v>1592</v>
      </c>
      <c r="J54" s="35" t="s">
        <v>200</v>
      </c>
      <c r="K54" s="34" t="s">
        <v>1593</v>
      </c>
      <c r="L54" s="35" t="s">
        <v>88</v>
      </c>
      <c r="M54" s="34" t="s">
        <v>1594</v>
      </c>
      <c r="N54" s="35" t="s">
        <v>88</v>
      </c>
      <c r="O54" s="34" t="s">
        <v>1595</v>
      </c>
      <c r="P54" s="35" t="s">
        <v>88</v>
      </c>
      <c r="Q54" s="34" t="s">
        <v>1596</v>
      </c>
      <c r="R54" s="35" t="s">
        <v>159</v>
      </c>
      <c r="S54" s="34" t="s">
        <v>1597</v>
      </c>
      <c r="T54" s="35" t="s">
        <v>140</v>
      </c>
      <c r="U54" s="34" t="s">
        <v>1598</v>
      </c>
      <c r="V54" s="35" t="s">
        <v>140</v>
      </c>
      <c r="W54" s="34" t="s">
        <v>1599</v>
      </c>
      <c r="X54" s="35" t="s">
        <v>183</v>
      </c>
      <c r="Y54" s="34" t="s">
        <v>1600</v>
      </c>
      <c r="Z54" s="35" t="s">
        <v>104</v>
      </c>
      <c r="AA54" s="34" t="s">
        <v>1601</v>
      </c>
      <c r="AB54" s="35" t="s">
        <v>104</v>
      </c>
      <c r="AC54" s="34" t="s">
        <v>1602</v>
      </c>
      <c r="AD54" s="35" t="s">
        <v>541</v>
      </c>
      <c r="AE54" s="34" t="s">
        <v>1603</v>
      </c>
      <c r="AF54" s="35"/>
      <c r="AG54" s="34"/>
      <c r="AH54" s="35"/>
      <c r="AI54" s="34"/>
      <c r="AJ54" s="35"/>
      <c r="AK54" s="34"/>
      <c r="AL54" s="35"/>
      <c r="AM54" s="34"/>
      <c r="AN54" s="35"/>
      <c r="AO54" s="34"/>
      <c r="AP54" s="35"/>
      <c r="AQ54" s="34"/>
      <c r="AR54" s="35"/>
      <c r="AS54" s="34"/>
      <c r="AT54" s="35"/>
      <c r="AU54" s="34"/>
      <c r="AV54" s="35"/>
      <c r="AW54" s="34"/>
      <c r="AX54" s="35"/>
      <c r="AY54" s="34"/>
      <c r="AZ54" s="35"/>
      <c r="BA54" s="34"/>
      <c r="BB54" s="35"/>
      <c r="BC54" s="34"/>
      <c r="BD54" s="35"/>
      <c r="BE54" s="34"/>
      <c r="BF54" s="35"/>
      <c r="BG54" s="34"/>
      <c r="BH54" s="35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 t="s">
        <v>1871</v>
      </c>
      <c r="DY54" s="36"/>
      <c r="DZ54" s="43"/>
      <c r="EA54" s="36"/>
      <c r="EB54" s="43"/>
      <c r="EC54" s="36"/>
      <c r="ED54" s="34" t="s">
        <v>1917</v>
      </c>
      <c r="EE54" s="43"/>
      <c r="EF54" s="38"/>
      <c r="EG54" s="38"/>
      <c r="EH54" s="38"/>
      <c r="EI54" s="38"/>
      <c r="EJ54" s="38"/>
      <c r="EK54" s="38"/>
      <c r="EL54" s="38"/>
      <c r="EM54" s="44"/>
      <c r="EN54" s="38"/>
      <c r="EO54" s="38"/>
      <c r="EP54" s="38"/>
      <c r="EQ54" s="38"/>
      <c r="ER54" s="34" t="s">
        <v>1604</v>
      </c>
      <c r="ES54" s="39">
        <v>142.47</v>
      </c>
      <c r="ET54" s="25">
        <f t="shared" si="7"/>
        <v>320.87837837837839</v>
      </c>
      <c r="EU54" s="7">
        <v>38568741257</v>
      </c>
      <c r="EV54" s="8">
        <v>10038568741254</v>
      </c>
      <c r="EW54" s="26"/>
      <c r="EX54" s="26"/>
      <c r="EY54" s="26"/>
      <c r="EZ54" s="64">
        <v>2.72</v>
      </c>
      <c r="FA54" s="64">
        <v>6.81</v>
      </c>
      <c r="FB54" s="26"/>
      <c r="FC54" s="96" t="s">
        <v>68</v>
      </c>
      <c r="FD54" s="97"/>
      <c r="FE54" s="97"/>
      <c r="FF54" s="97"/>
      <c r="FG54" s="98"/>
      <c r="FH54" s="27">
        <v>2.75</v>
      </c>
      <c r="FI54" s="27">
        <v>2.75</v>
      </c>
      <c r="FJ54" s="27">
        <v>8</v>
      </c>
      <c r="FK54" s="28">
        <f t="shared" si="8"/>
        <v>3.5011574074074077E-2</v>
      </c>
      <c r="FL54" s="27">
        <f>1.2+0.1</f>
        <v>1.3</v>
      </c>
      <c r="FM54" s="40" t="s">
        <v>62</v>
      </c>
      <c r="FN54" s="30">
        <v>1</v>
      </c>
      <c r="FO54" s="30">
        <v>238</v>
      </c>
      <c r="FP54" s="30">
        <v>5</v>
      </c>
      <c r="FQ54" s="30">
        <f t="shared" si="9"/>
        <v>1190</v>
      </c>
      <c r="FR54" s="30">
        <f t="shared" si="10"/>
        <v>1597.0000000000002</v>
      </c>
      <c r="FS54" s="30" t="s">
        <v>64</v>
      </c>
      <c r="FT54" s="30" t="s">
        <v>63</v>
      </c>
      <c r="FU54" s="32"/>
      <c r="FV54" s="32"/>
      <c r="FW54" s="32"/>
      <c r="FY54" s="90"/>
    </row>
    <row r="55" spans="1:181" s="33" customFormat="1" ht="15" customHeight="1" x14ac:dyDescent="0.2">
      <c r="A55" s="52">
        <v>42067</v>
      </c>
      <c r="B55" s="18" t="s">
        <v>1695</v>
      </c>
      <c r="C55" s="19" t="s">
        <v>65</v>
      </c>
      <c r="D55" s="19" t="s">
        <v>87</v>
      </c>
      <c r="E55" s="20" t="s">
        <v>1795</v>
      </c>
      <c r="F55" s="34" t="s">
        <v>102</v>
      </c>
      <c r="G55" s="34" t="s">
        <v>1311</v>
      </c>
      <c r="H55" s="35"/>
      <c r="I55" s="34"/>
      <c r="J55" s="35"/>
      <c r="K55" s="34"/>
      <c r="L55" s="35"/>
      <c r="M55" s="34"/>
      <c r="N55" s="35"/>
      <c r="O55" s="34"/>
      <c r="P55" s="35"/>
      <c r="Q55" s="34"/>
      <c r="R55" s="35"/>
      <c r="S55" s="34"/>
      <c r="T55" s="35"/>
      <c r="U55" s="34"/>
      <c r="V55" s="35"/>
      <c r="W55" s="34"/>
      <c r="X55" s="35"/>
      <c r="Y55" s="34"/>
      <c r="Z55" s="35"/>
      <c r="AA55" s="34"/>
      <c r="AB55" s="35"/>
      <c r="AC55" s="34"/>
      <c r="AD55" s="35"/>
      <c r="AE55" s="34"/>
      <c r="AF55" s="35"/>
      <c r="AG55" s="34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3"/>
      <c r="DY55" s="36"/>
      <c r="DZ55" s="43"/>
      <c r="EA55" s="36"/>
      <c r="EB55" s="43"/>
      <c r="EC55" s="36"/>
      <c r="ED55" s="43"/>
      <c r="EE55" s="43"/>
      <c r="EF55" s="38"/>
      <c r="EG55" s="38"/>
      <c r="EH55" s="38"/>
      <c r="EI55" s="38"/>
      <c r="EJ55" s="38"/>
      <c r="EK55" s="38"/>
      <c r="EL55" s="38"/>
      <c r="EM55" s="44"/>
      <c r="EN55" s="38"/>
      <c r="EO55" s="38"/>
      <c r="EP55" s="38"/>
      <c r="EQ55" s="38"/>
      <c r="ER55" s="43" t="s">
        <v>1808</v>
      </c>
      <c r="ES55" s="39">
        <v>115.5</v>
      </c>
      <c r="ET55" s="25">
        <f t="shared" si="7"/>
        <v>260.13513513513516</v>
      </c>
      <c r="EU55" s="7">
        <v>38568741370</v>
      </c>
      <c r="EV55" s="8">
        <v>10038568741377</v>
      </c>
      <c r="EW55" s="26"/>
      <c r="EX55" s="26"/>
      <c r="EY55" s="26"/>
      <c r="EZ55" s="64">
        <v>3.56</v>
      </c>
      <c r="FA55" s="64">
        <v>6.38</v>
      </c>
      <c r="FB55" s="26"/>
      <c r="FC55" s="96" t="s">
        <v>68</v>
      </c>
      <c r="FD55" s="97"/>
      <c r="FE55" s="97"/>
      <c r="FF55" s="97"/>
      <c r="FG55" s="98"/>
      <c r="FH55" s="27">
        <v>4.1500000000000004</v>
      </c>
      <c r="FI55" s="27">
        <v>4.1500000000000004</v>
      </c>
      <c r="FJ55" s="27">
        <v>7.58</v>
      </c>
      <c r="FK55" s="28">
        <f t="shared" si="8"/>
        <v>7.5547771990740753E-2</v>
      </c>
      <c r="FL55" s="27">
        <f>1.6+0.1</f>
        <v>1.7000000000000002</v>
      </c>
      <c r="FM55" s="40" t="s">
        <v>62</v>
      </c>
      <c r="FN55" s="30">
        <v>1</v>
      </c>
      <c r="FO55" s="30">
        <v>120</v>
      </c>
      <c r="FP55" s="30">
        <v>5</v>
      </c>
      <c r="FQ55" s="30">
        <f t="shared" si="9"/>
        <v>600</v>
      </c>
      <c r="FR55" s="30">
        <f t="shared" si="10"/>
        <v>1070</v>
      </c>
      <c r="FS55" s="30" t="s">
        <v>64</v>
      </c>
      <c r="FT55" s="30" t="s">
        <v>63</v>
      </c>
      <c r="FU55" s="32"/>
      <c r="FV55" s="32"/>
      <c r="FW55" s="32"/>
      <c r="FY55" s="90"/>
    </row>
    <row r="56" spans="1:181" s="33" customFormat="1" ht="15" customHeight="1" x14ac:dyDescent="0.2">
      <c r="A56" s="52">
        <v>42067</v>
      </c>
      <c r="B56" s="18" t="s">
        <v>1629</v>
      </c>
      <c r="C56" s="19" t="s">
        <v>65</v>
      </c>
      <c r="D56" s="19" t="s">
        <v>87</v>
      </c>
      <c r="E56" s="20" t="s">
        <v>1795</v>
      </c>
      <c r="F56" s="34" t="s">
        <v>107</v>
      </c>
      <c r="G56" s="34" t="s">
        <v>1630</v>
      </c>
      <c r="H56" s="35" t="s">
        <v>172</v>
      </c>
      <c r="I56" s="34" t="s">
        <v>1631</v>
      </c>
      <c r="J56" s="35" t="s">
        <v>200</v>
      </c>
      <c r="K56" s="34" t="s">
        <v>1632</v>
      </c>
      <c r="L56" s="35" t="s">
        <v>475</v>
      </c>
      <c r="M56" s="34" t="s">
        <v>1633</v>
      </c>
      <c r="N56" s="35" t="s">
        <v>475</v>
      </c>
      <c r="O56" s="34" t="s">
        <v>1634</v>
      </c>
      <c r="P56" s="35" t="s">
        <v>475</v>
      </c>
      <c r="Q56" s="34" t="s">
        <v>1635</v>
      </c>
      <c r="R56" s="35" t="s">
        <v>475</v>
      </c>
      <c r="S56" s="34" t="s">
        <v>1636</v>
      </c>
      <c r="T56" s="35" t="s">
        <v>418</v>
      </c>
      <c r="U56" s="34" t="s">
        <v>1637</v>
      </c>
      <c r="V56" s="35" t="s">
        <v>418</v>
      </c>
      <c r="W56" s="34" t="s">
        <v>1638</v>
      </c>
      <c r="X56" s="35" t="s">
        <v>88</v>
      </c>
      <c r="Y56" s="34" t="s">
        <v>1639</v>
      </c>
      <c r="Z56" s="35" t="s">
        <v>88</v>
      </c>
      <c r="AA56" s="34" t="s">
        <v>1640</v>
      </c>
      <c r="AB56" s="35" t="s">
        <v>88</v>
      </c>
      <c r="AC56" s="34" t="s">
        <v>1641</v>
      </c>
      <c r="AD56" s="35" t="s">
        <v>88</v>
      </c>
      <c r="AE56" s="34" t="s">
        <v>1642</v>
      </c>
      <c r="AF56" s="35" t="s">
        <v>88</v>
      </c>
      <c r="AG56" s="34" t="s">
        <v>1643</v>
      </c>
      <c r="AH56" s="35" t="s">
        <v>88</v>
      </c>
      <c r="AI56" s="34" t="s">
        <v>1644</v>
      </c>
      <c r="AJ56" s="35" t="s">
        <v>88</v>
      </c>
      <c r="AK56" s="34" t="s">
        <v>1645</v>
      </c>
      <c r="AL56" s="35" t="s">
        <v>88</v>
      </c>
      <c r="AM56" s="34" t="s">
        <v>1646</v>
      </c>
      <c r="AN56" s="35" t="s">
        <v>88</v>
      </c>
      <c r="AO56" s="34" t="s">
        <v>1647</v>
      </c>
      <c r="AP56" s="35" t="s">
        <v>88</v>
      </c>
      <c r="AQ56" s="34" t="s">
        <v>1648</v>
      </c>
      <c r="AR56" s="35" t="s">
        <v>88</v>
      </c>
      <c r="AS56" s="34" t="s">
        <v>1648</v>
      </c>
      <c r="AT56" s="35" t="s">
        <v>88</v>
      </c>
      <c r="AU56" s="34" t="s">
        <v>1649</v>
      </c>
      <c r="AV56" s="35" t="s">
        <v>159</v>
      </c>
      <c r="AW56" s="34" t="s">
        <v>1650</v>
      </c>
      <c r="AX56" s="35" t="s">
        <v>107</v>
      </c>
      <c r="AY56" s="34" t="s">
        <v>1651</v>
      </c>
      <c r="AZ56" s="35" t="s">
        <v>140</v>
      </c>
      <c r="BA56" s="34" t="s">
        <v>1652</v>
      </c>
      <c r="BB56" s="35" t="s">
        <v>140</v>
      </c>
      <c r="BC56" s="34" t="s">
        <v>1653</v>
      </c>
      <c r="BD56" s="35" t="s">
        <v>140</v>
      </c>
      <c r="BE56" s="34" t="s">
        <v>1654</v>
      </c>
      <c r="BF56" s="35" t="s">
        <v>100</v>
      </c>
      <c r="BG56" s="34" t="s">
        <v>1655</v>
      </c>
      <c r="BH56" s="35" t="s">
        <v>309</v>
      </c>
      <c r="BI56" s="34" t="s">
        <v>1656</v>
      </c>
      <c r="BJ56" s="35" t="s">
        <v>102</v>
      </c>
      <c r="BK56" s="34" t="s">
        <v>1637</v>
      </c>
      <c r="BL56" s="35" t="s">
        <v>102</v>
      </c>
      <c r="BM56" s="34" t="s">
        <v>1638</v>
      </c>
      <c r="BN56" s="35" t="s">
        <v>102</v>
      </c>
      <c r="BO56" s="34" t="s">
        <v>1657</v>
      </c>
      <c r="BP56" s="35" t="s">
        <v>102</v>
      </c>
      <c r="BQ56" s="34" t="s">
        <v>1658</v>
      </c>
      <c r="BR56" s="35" t="s">
        <v>102</v>
      </c>
      <c r="BS56" s="34" t="s">
        <v>1659</v>
      </c>
      <c r="BT56" s="35" t="s">
        <v>183</v>
      </c>
      <c r="BU56" s="34" t="s">
        <v>1660</v>
      </c>
      <c r="BV56" s="35" t="s">
        <v>419</v>
      </c>
      <c r="BW56" s="34" t="s">
        <v>1661</v>
      </c>
      <c r="BX56" s="35" t="s">
        <v>419</v>
      </c>
      <c r="BY56" s="34" t="s">
        <v>1662</v>
      </c>
      <c r="BZ56" s="35" t="s">
        <v>419</v>
      </c>
      <c r="CA56" s="34" t="s">
        <v>1663</v>
      </c>
      <c r="CB56" s="35" t="s">
        <v>104</v>
      </c>
      <c r="CC56" s="34" t="s">
        <v>1664</v>
      </c>
      <c r="CD56" s="35" t="s">
        <v>104</v>
      </c>
      <c r="CE56" s="34" t="s">
        <v>1665</v>
      </c>
      <c r="CF56" s="35" t="s">
        <v>168</v>
      </c>
      <c r="CG56" s="34" t="s">
        <v>1666</v>
      </c>
      <c r="CH56" s="35" t="s">
        <v>398</v>
      </c>
      <c r="CI56" s="34" t="s">
        <v>1667</v>
      </c>
      <c r="CJ56" s="35" t="s">
        <v>111</v>
      </c>
      <c r="CK56" s="34" t="s">
        <v>1668</v>
      </c>
      <c r="CL56" s="35" t="s">
        <v>541</v>
      </c>
      <c r="CM56" s="34" t="s">
        <v>1669</v>
      </c>
      <c r="CN56" s="35" t="s">
        <v>170</v>
      </c>
      <c r="CO56" s="34" t="s">
        <v>1670</v>
      </c>
      <c r="CP56" s="35" t="s">
        <v>151</v>
      </c>
      <c r="CQ56" s="34" t="s">
        <v>1671</v>
      </c>
      <c r="CR56" s="35" t="s">
        <v>172</v>
      </c>
      <c r="CS56" s="34" t="s">
        <v>1672</v>
      </c>
      <c r="CT56" s="35" t="s">
        <v>200</v>
      </c>
      <c r="CU56" s="34" t="s">
        <v>1673</v>
      </c>
      <c r="CV56" s="35" t="s">
        <v>88</v>
      </c>
      <c r="CW56" s="34" t="s">
        <v>1674</v>
      </c>
      <c r="CX56" s="35" t="s">
        <v>88</v>
      </c>
      <c r="CY56" s="34" t="s">
        <v>1675</v>
      </c>
      <c r="CZ56" s="35" t="s">
        <v>88</v>
      </c>
      <c r="DA56" s="34" t="s">
        <v>1676</v>
      </c>
      <c r="DB56" s="35" t="s">
        <v>88</v>
      </c>
      <c r="DC56" s="34" t="s">
        <v>1643</v>
      </c>
      <c r="DD56" s="35" t="s">
        <v>88</v>
      </c>
      <c r="DE56" s="34" t="s">
        <v>1677</v>
      </c>
      <c r="DF56" s="35" t="s">
        <v>88</v>
      </c>
      <c r="DG56" s="34" t="s">
        <v>1678</v>
      </c>
      <c r="DH56" s="35" t="s">
        <v>159</v>
      </c>
      <c r="DI56" s="34" t="s">
        <v>1679</v>
      </c>
      <c r="DJ56" s="35" t="s">
        <v>140</v>
      </c>
      <c r="DK56" s="34" t="s">
        <v>1680</v>
      </c>
      <c r="DL56" s="35" t="s">
        <v>183</v>
      </c>
      <c r="DM56" s="34" t="s">
        <v>1681</v>
      </c>
      <c r="DN56" s="35" t="s">
        <v>419</v>
      </c>
      <c r="DO56" s="34" t="s">
        <v>1682</v>
      </c>
      <c r="DP56" s="35" t="s">
        <v>419</v>
      </c>
      <c r="DQ56" s="34" t="s">
        <v>1662</v>
      </c>
      <c r="DR56" s="35" t="s">
        <v>104</v>
      </c>
      <c r="DS56" s="34" t="s">
        <v>1683</v>
      </c>
      <c r="DT56" s="35" t="s">
        <v>104</v>
      </c>
      <c r="DU56" s="34" t="s">
        <v>1684</v>
      </c>
      <c r="DV56" s="35" t="s">
        <v>541</v>
      </c>
      <c r="DW56" s="34" t="s">
        <v>1685</v>
      </c>
      <c r="DX56" s="34" t="s">
        <v>1686</v>
      </c>
      <c r="DY56" s="36"/>
      <c r="DZ56" s="43"/>
      <c r="EA56" s="36"/>
      <c r="EB56" s="34" t="s">
        <v>1632</v>
      </c>
      <c r="EC56" s="36"/>
      <c r="ED56" s="34" t="s">
        <v>1918</v>
      </c>
      <c r="EE56" s="43"/>
      <c r="EF56" s="38"/>
      <c r="EG56" s="38"/>
      <c r="EH56" s="38"/>
      <c r="EI56" s="38"/>
      <c r="EJ56" s="38"/>
      <c r="EK56" s="38"/>
      <c r="EL56" s="38"/>
      <c r="EM56" s="44"/>
      <c r="EN56" s="38"/>
      <c r="EO56" s="38"/>
      <c r="EP56" s="38"/>
      <c r="EQ56" s="38"/>
      <c r="ER56" s="43" t="s">
        <v>1815</v>
      </c>
      <c r="ES56" s="39">
        <v>271.43</v>
      </c>
      <c r="ET56" s="25">
        <f t="shared" si="7"/>
        <v>611.32882882882882</v>
      </c>
      <c r="EU56" s="7">
        <v>38568741271</v>
      </c>
      <c r="EV56" s="8">
        <v>10038568741278</v>
      </c>
      <c r="EW56" s="26"/>
      <c r="EX56" s="26"/>
      <c r="EY56" s="26"/>
      <c r="EZ56" s="64">
        <v>3.56</v>
      </c>
      <c r="FA56" s="64">
        <v>12.91</v>
      </c>
      <c r="FB56" s="26"/>
      <c r="FC56" s="96" t="s">
        <v>68</v>
      </c>
      <c r="FD56" s="97"/>
      <c r="FE56" s="97"/>
      <c r="FF56" s="97"/>
      <c r="FG56" s="98"/>
      <c r="FH56" s="27">
        <v>3</v>
      </c>
      <c r="FI56" s="27">
        <v>4</v>
      </c>
      <c r="FJ56" s="27">
        <v>14</v>
      </c>
      <c r="FK56" s="28">
        <f t="shared" si="8"/>
        <v>9.7222222222222224E-2</v>
      </c>
      <c r="FL56" s="27">
        <f>2.9+0.1</f>
        <v>3</v>
      </c>
      <c r="FM56" s="40" t="s">
        <v>62</v>
      </c>
      <c r="FN56" s="30">
        <v>1</v>
      </c>
      <c r="FO56" s="30">
        <v>120</v>
      </c>
      <c r="FP56" s="30">
        <v>3</v>
      </c>
      <c r="FQ56" s="30">
        <f t="shared" si="9"/>
        <v>360</v>
      </c>
      <c r="FR56" s="30">
        <f t="shared" si="10"/>
        <v>1130</v>
      </c>
      <c r="FS56" s="41" t="s">
        <v>64</v>
      </c>
      <c r="FT56" s="30" t="s">
        <v>63</v>
      </c>
      <c r="FU56" s="32"/>
      <c r="FV56" s="32"/>
      <c r="FW56" s="32"/>
      <c r="FY56" s="90"/>
    </row>
    <row r="57" spans="1:181" s="67" customFormat="1" ht="18" customHeight="1" x14ac:dyDescent="0.2">
      <c r="A57" s="52">
        <v>42040</v>
      </c>
      <c r="B57" s="11" t="s">
        <v>352</v>
      </c>
      <c r="C57" s="19" t="s">
        <v>65</v>
      </c>
      <c r="D57" s="19" t="s">
        <v>87</v>
      </c>
      <c r="E57" s="20" t="s">
        <v>1795</v>
      </c>
      <c r="F57" s="88" t="s">
        <v>102</v>
      </c>
      <c r="G57" s="89" t="s">
        <v>366</v>
      </c>
      <c r="H57" s="35" t="s">
        <v>466</v>
      </c>
      <c r="I57" s="34" t="s">
        <v>467</v>
      </c>
      <c r="J57" s="35" t="s">
        <v>234</v>
      </c>
      <c r="K57" s="34" t="s">
        <v>470</v>
      </c>
      <c r="L57" s="35" t="s">
        <v>102</v>
      </c>
      <c r="M57" s="34" t="s">
        <v>366</v>
      </c>
      <c r="N57" s="35" t="s">
        <v>168</v>
      </c>
      <c r="O57" s="34" t="s">
        <v>471</v>
      </c>
      <c r="P57" s="35" t="s">
        <v>111</v>
      </c>
      <c r="Q57" s="34" t="s">
        <v>472</v>
      </c>
      <c r="R57" s="35" t="s">
        <v>151</v>
      </c>
      <c r="S57" s="34" t="s">
        <v>473</v>
      </c>
      <c r="T57" s="35"/>
      <c r="U57" s="34"/>
      <c r="V57" s="35"/>
      <c r="W57" s="34"/>
      <c r="X57" s="35"/>
      <c r="Y57" s="34"/>
      <c r="Z57" s="35"/>
      <c r="AA57" s="34"/>
      <c r="AB57" s="35"/>
      <c r="AC57" s="34"/>
      <c r="AD57" s="35"/>
      <c r="AE57" s="34"/>
      <c r="AF57" s="35"/>
      <c r="AG57" s="34"/>
      <c r="AH57" s="35"/>
      <c r="AI57" s="34"/>
      <c r="AJ57" s="35"/>
      <c r="AK57" s="34"/>
      <c r="AL57" s="35"/>
      <c r="AM57" s="34"/>
      <c r="AN57" s="35"/>
      <c r="AO57" s="34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34" t="s">
        <v>468</v>
      </c>
      <c r="DY57" s="36"/>
      <c r="DZ57" s="43"/>
      <c r="EA57" s="36"/>
      <c r="EB57" s="43" t="s">
        <v>1257</v>
      </c>
      <c r="EC57" s="36"/>
      <c r="ED57" s="34" t="s">
        <v>469</v>
      </c>
      <c r="EE57" s="43"/>
      <c r="EF57" s="38"/>
      <c r="EG57" s="38"/>
      <c r="EH57" s="38"/>
      <c r="EI57" s="38"/>
      <c r="EJ57" s="38"/>
      <c r="EK57" s="38"/>
      <c r="EL57" s="38"/>
      <c r="EM57" s="33"/>
      <c r="EN57" s="38"/>
      <c r="EO57" s="38"/>
      <c r="EP57" s="38"/>
      <c r="EQ57" s="38"/>
      <c r="ER57" s="43" t="s">
        <v>1831</v>
      </c>
      <c r="ES57" s="39">
        <v>158.81</v>
      </c>
      <c r="ET57" s="25">
        <f t="shared" si="7"/>
        <v>357.68018018018017</v>
      </c>
      <c r="EU57" s="12">
        <v>38568742032</v>
      </c>
      <c r="EV57" s="13">
        <v>10038568742039</v>
      </c>
      <c r="EW57" s="26"/>
      <c r="EX57" s="26"/>
      <c r="EY57" s="26"/>
      <c r="EZ57" s="64">
        <f>118/25.4</f>
        <v>4.6456692913385833</v>
      </c>
      <c r="FA57" s="64">
        <f>166/25.4</f>
        <v>6.5354330708661417</v>
      </c>
      <c r="FB57" s="26"/>
      <c r="FC57" s="96" t="s">
        <v>68</v>
      </c>
      <c r="FD57" s="97"/>
      <c r="FE57" s="97"/>
      <c r="FF57" s="97"/>
      <c r="FG57" s="98"/>
      <c r="FH57" s="27">
        <f>(119/25.4)+0.02*2</f>
        <v>4.7250393700787408</v>
      </c>
      <c r="FI57" s="27">
        <f>119/25.4</f>
        <v>4.6850393700787407</v>
      </c>
      <c r="FJ57" s="27">
        <f>170/25.4</f>
        <v>6.6929133858267722</v>
      </c>
      <c r="FK57" s="28">
        <f t="shared" si="8"/>
        <v>8.5741315584410144E-2</v>
      </c>
      <c r="FL57" s="27">
        <f>1.6+0.1</f>
        <v>1.7000000000000002</v>
      </c>
      <c r="FM57" s="40" t="s">
        <v>62</v>
      </c>
      <c r="FN57" s="30">
        <v>1</v>
      </c>
      <c r="FO57" s="30">
        <v>80</v>
      </c>
      <c r="FP57" s="30">
        <v>6</v>
      </c>
      <c r="FQ57" s="30">
        <f t="shared" si="9"/>
        <v>480</v>
      </c>
      <c r="FR57" s="30">
        <f t="shared" si="10"/>
        <v>866</v>
      </c>
      <c r="FS57" s="30" t="s">
        <v>64</v>
      </c>
      <c r="FT57" s="30" t="s">
        <v>63</v>
      </c>
      <c r="FY57" s="90"/>
    </row>
    <row r="58" spans="1:181" s="67" customFormat="1" ht="18" customHeight="1" x14ac:dyDescent="0.2">
      <c r="A58" s="52">
        <v>42040</v>
      </c>
      <c r="B58" s="10" t="s">
        <v>547</v>
      </c>
      <c r="C58" s="19" t="s">
        <v>65</v>
      </c>
      <c r="D58" s="19" t="s">
        <v>87</v>
      </c>
      <c r="E58" s="20" t="s">
        <v>1795</v>
      </c>
      <c r="F58" s="34" t="s">
        <v>309</v>
      </c>
      <c r="G58" s="34" t="s">
        <v>593</v>
      </c>
      <c r="H58" s="35" t="s">
        <v>200</v>
      </c>
      <c r="I58" s="34" t="s">
        <v>594</v>
      </c>
      <c r="J58" s="35" t="s">
        <v>418</v>
      </c>
      <c r="K58" s="34" t="s">
        <v>595</v>
      </c>
      <c r="L58" s="35" t="s">
        <v>418</v>
      </c>
      <c r="M58" s="34" t="s">
        <v>596</v>
      </c>
      <c r="N58" s="35" t="s">
        <v>88</v>
      </c>
      <c r="O58" s="34" t="s">
        <v>597</v>
      </c>
      <c r="P58" s="35" t="s">
        <v>88</v>
      </c>
      <c r="Q58" s="34" t="s">
        <v>598</v>
      </c>
      <c r="R58" s="35" t="s">
        <v>88</v>
      </c>
      <c r="S58" s="34" t="s">
        <v>599</v>
      </c>
      <c r="T58" s="35" t="s">
        <v>88</v>
      </c>
      <c r="U58" s="34" t="s">
        <v>600</v>
      </c>
      <c r="V58" s="35" t="s">
        <v>159</v>
      </c>
      <c r="W58" s="34" t="s">
        <v>601</v>
      </c>
      <c r="X58" s="35" t="s">
        <v>140</v>
      </c>
      <c r="Y58" s="34" t="s">
        <v>602</v>
      </c>
      <c r="Z58" s="35" t="s">
        <v>309</v>
      </c>
      <c r="AA58" s="34" t="s">
        <v>603</v>
      </c>
      <c r="AB58" s="35" t="s">
        <v>309</v>
      </c>
      <c r="AC58" s="34" t="s">
        <v>604</v>
      </c>
      <c r="AD58" s="35" t="s">
        <v>102</v>
      </c>
      <c r="AE58" s="34" t="s">
        <v>605</v>
      </c>
      <c r="AF58" s="35" t="s">
        <v>102</v>
      </c>
      <c r="AG58" s="34" t="s">
        <v>595</v>
      </c>
      <c r="AH58" s="35" t="s">
        <v>102</v>
      </c>
      <c r="AI58" s="34" t="s">
        <v>596</v>
      </c>
      <c r="AJ58" s="35" t="s">
        <v>102</v>
      </c>
      <c r="AK58" s="34" t="s">
        <v>606</v>
      </c>
      <c r="AL58" s="35" t="s">
        <v>398</v>
      </c>
      <c r="AM58" s="34" t="s">
        <v>607</v>
      </c>
      <c r="AN58" s="35" t="s">
        <v>398</v>
      </c>
      <c r="AO58" s="34" t="s">
        <v>608</v>
      </c>
      <c r="AP58" s="35" t="s">
        <v>170</v>
      </c>
      <c r="AQ58" s="34" t="s">
        <v>609</v>
      </c>
      <c r="AR58" s="35" t="s">
        <v>159</v>
      </c>
      <c r="AS58" s="34" t="s">
        <v>610</v>
      </c>
      <c r="AT58" s="35" t="s">
        <v>140</v>
      </c>
      <c r="AU58" s="34" t="s">
        <v>611</v>
      </c>
      <c r="AV58" s="35"/>
      <c r="AW58" s="34"/>
      <c r="AX58" s="35"/>
      <c r="AY58" s="34"/>
      <c r="AZ58" s="35"/>
      <c r="BA58" s="69"/>
      <c r="BB58" s="35"/>
      <c r="BC58" s="69"/>
      <c r="BD58" s="35"/>
      <c r="BE58" s="69"/>
      <c r="BF58" s="35"/>
      <c r="BG58" s="69"/>
      <c r="BH58" s="43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43"/>
      <c r="DY58" s="36"/>
      <c r="DZ58" s="43"/>
      <c r="EA58" s="36"/>
      <c r="EB58" s="43"/>
      <c r="EC58" s="36"/>
      <c r="ED58" s="43"/>
      <c r="EE58" s="43"/>
      <c r="EF58" s="38"/>
      <c r="EG58" s="38"/>
      <c r="EH58" s="38"/>
      <c r="EI58" s="38"/>
      <c r="EJ58" s="38"/>
      <c r="EK58" s="38"/>
      <c r="EL58" s="38"/>
      <c r="EM58" s="44"/>
      <c r="EN58" s="38"/>
      <c r="EO58" s="38"/>
      <c r="EP58" s="38"/>
      <c r="EQ58" s="38"/>
      <c r="ER58" s="43" t="s">
        <v>1836</v>
      </c>
      <c r="ES58" s="39">
        <v>216.56</v>
      </c>
      <c r="ET58" s="25">
        <f t="shared" si="7"/>
        <v>487.74774774774772</v>
      </c>
      <c r="EU58" s="7" t="s">
        <v>1136</v>
      </c>
      <c r="EV58" s="8" t="s">
        <v>1137</v>
      </c>
      <c r="EW58" s="26"/>
      <c r="EX58" s="26"/>
      <c r="EY58" s="26"/>
      <c r="EZ58" s="64">
        <v>3.79</v>
      </c>
      <c r="FA58" s="64">
        <v>16.809999999999999</v>
      </c>
      <c r="FB58" s="26"/>
      <c r="FC58" s="96" t="s">
        <v>68</v>
      </c>
      <c r="FD58" s="97"/>
      <c r="FE58" s="97"/>
      <c r="FF58" s="97"/>
      <c r="FG58" s="98"/>
      <c r="FH58" s="27">
        <v>4.5</v>
      </c>
      <c r="FI58" s="27">
        <v>4.5</v>
      </c>
      <c r="FJ58" s="27">
        <v>19</v>
      </c>
      <c r="FK58" s="28">
        <f t="shared" si="8"/>
        <v>0.22265625</v>
      </c>
      <c r="FL58" s="27">
        <f>2.7+0.1</f>
        <v>2.8000000000000003</v>
      </c>
      <c r="FM58" s="40" t="s">
        <v>62</v>
      </c>
      <c r="FN58" s="30">
        <v>1</v>
      </c>
      <c r="FO58" s="30">
        <v>180</v>
      </c>
      <c r="FP58" s="30">
        <v>2</v>
      </c>
      <c r="FQ58" s="30">
        <f t="shared" si="9"/>
        <v>360</v>
      </c>
      <c r="FR58" s="30">
        <f t="shared" si="10"/>
        <v>1058</v>
      </c>
      <c r="FS58" s="30" t="s">
        <v>64</v>
      </c>
      <c r="FT58" s="30" t="s">
        <v>63</v>
      </c>
      <c r="FY58" s="90"/>
    </row>
    <row r="59" spans="1:181" s="67" customFormat="1" ht="18" customHeight="1" x14ac:dyDescent="0.2">
      <c r="A59" s="52">
        <v>42040</v>
      </c>
      <c r="B59" s="10" t="s">
        <v>345</v>
      </c>
      <c r="C59" s="19" t="s">
        <v>65</v>
      </c>
      <c r="D59" s="19" t="s">
        <v>87</v>
      </c>
      <c r="E59" s="20" t="s">
        <v>1795</v>
      </c>
      <c r="F59" s="51" t="s">
        <v>102</v>
      </c>
      <c r="G59" s="51" t="s">
        <v>358</v>
      </c>
      <c r="H59" s="35" t="s">
        <v>145</v>
      </c>
      <c r="I59" s="34" t="s">
        <v>412</v>
      </c>
      <c r="J59" s="35" t="s">
        <v>145</v>
      </c>
      <c r="K59" s="34" t="s">
        <v>413</v>
      </c>
      <c r="L59" s="35" t="s">
        <v>111</v>
      </c>
      <c r="M59" s="34" t="s">
        <v>414</v>
      </c>
      <c r="N59" s="35" t="s">
        <v>147</v>
      </c>
      <c r="O59" s="34" t="s">
        <v>415</v>
      </c>
      <c r="P59" s="35" t="s">
        <v>159</v>
      </c>
      <c r="Q59" s="34" t="s">
        <v>416</v>
      </c>
      <c r="R59" s="35"/>
      <c r="S59" s="34"/>
      <c r="T59" s="35"/>
      <c r="U59" s="34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43"/>
      <c r="DY59" s="36"/>
      <c r="DZ59" s="43"/>
      <c r="EA59" s="36"/>
      <c r="EB59" s="43"/>
      <c r="EC59" s="36"/>
      <c r="ED59" s="43"/>
      <c r="EE59" s="43"/>
      <c r="EF59" s="38"/>
      <c r="EG59" s="38"/>
      <c r="EH59" s="38"/>
      <c r="EI59" s="38"/>
      <c r="EJ59" s="38"/>
      <c r="EK59" s="38"/>
      <c r="EL59" s="38"/>
      <c r="EM59" s="44"/>
      <c r="EN59" s="38"/>
      <c r="EO59" s="38"/>
      <c r="EP59" s="38"/>
      <c r="EQ59" s="38"/>
      <c r="ER59" s="43" t="s">
        <v>1824</v>
      </c>
      <c r="ES59" s="39">
        <v>317.63</v>
      </c>
      <c r="ET59" s="25">
        <f t="shared" si="7"/>
        <v>715.38288288288288</v>
      </c>
      <c r="EU59" s="7" t="s">
        <v>375</v>
      </c>
      <c r="EV59" s="8" t="s">
        <v>376</v>
      </c>
      <c r="EW59" s="26"/>
      <c r="EX59" s="26"/>
      <c r="EY59" s="26"/>
      <c r="EZ59" s="64">
        <v>5.12</v>
      </c>
      <c r="FA59" s="64">
        <v>9.84</v>
      </c>
      <c r="FB59" s="26"/>
      <c r="FC59" s="96" t="s">
        <v>68</v>
      </c>
      <c r="FD59" s="97"/>
      <c r="FE59" s="97"/>
      <c r="FF59" s="97"/>
      <c r="FG59" s="98"/>
      <c r="FH59" s="27">
        <v>5.625</v>
      </c>
      <c r="FI59" s="27">
        <v>5.625</v>
      </c>
      <c r="FJ59" s="27">
        <v>13.1</v>
      </c>
      <c r="FK59" s="28">
        <f t="shared" si="8"/>
        <v>0.2398681640625</v>
      </c>
      <c r="FL59" s="27">
        <f>2.9+0.25</f>
        <v>3.15</v>
      </c>
      <c r="FM59" s="29" t="s">
        <v>62</v>
      </c>
      <c r="FN59" s="30">
        <v>1</v>
      </c>
      <c r="FO59" s="30">
        <v>56</v>
      </c>
      <c r="FP59" s="30">
        <v>3</v>
      </c>
      <c r="FQ59" s="30">
        <f t="shared" si="9"/>
        <v>168</v>
      </c>
      <c r="FR59" s="30">
        <f t="shared" si="10"/>
        <v>579.20000000000005</v>
      </c>
      <c r="FS59" s="31" t="s">
        <v>64</v>
      </c>
      <c r="FT59" s="30" t="s">
        <v>63</v>
      </c>
      <c r="FY59" s="90"/>
    </row>
    <row r="60" spans="1:181" s="67" customFormat="1" ht="18" customHeight="1" x14ac:dyDescent="0.2">
      <c r="A60" s="52">
        <v>42040</v>
      </c>
      <c r="B60" s="10" t="s">
        <v>558</v>
      </c>
      <c r="C60" s="19" t="s">
        <v>65</v>
      </c>
      <c r="D60" s="19" t="s">
        <v>87</v>
      </c>
      <c r="E60" s="20" t="s">
        <v>1795</v>
      </c>
      <c r="F60" s="34" t="s">
        <v>100</v>
      </c>
      <c r="G60" s="34" t="s">
        <v>887</v>
      </c>
      <c r="H60" s="35" t="s">
        <v>364</v>
      </c>
      <c r="I60" s="34" t="s">
        <v>888</v>
      </c>
      <c r="J60" s="35" t="s">
        <v>200</v>
      </c>
      <c r="K60" s="34" t="s">
        <v>889</v>
      </c>
      <c r="L60" s="35" t="s">
        <v>200</v>
      </c>
      <c r="M60" s="34" t="s">
        <v>890</v>
      </c>
      <c r="N60" s="35" t="s">
        <v>136</v>
      </c>
      <c r="O60" s="34" t="s">
        <v>891</v>
      </c>
      <c r="P60" s="35" t="s">
        <v>136</v>
      </c>
      <c r="Q60" s="34" t="s">
        <v>892</v>
      </c>
      <c r="R60" s="35" t="s">
        <v>154</v>
      </c>
      <c r="S60" s="34" t="s">
        <v>893</v>
      </c>
      <c r="T60" s="35" t="s">
        <v>154</v>
      </c>
      <c r="U60" s="34" t="s">
        <v>894</v>
      </c>
      <c r="V60" s="35" t="s">
        <v>102</v>
      </c>
      <c r="W60" s="34" t="s">
        <v>895</v>
      </c>
      <c r="X60" s="35" t="s">
        <v>145</v>
      </c>
      <c r="Y60" s="34" t="s">
        <v>896</v>
      </c>
      <c r="Z60" s="35" t="s">
        <v>145</v>
      </c>
      <c r="AA60" s="34" t="s">
        <v>897</v>
      </c>
      <c r="AB60" s="35" t="s">
        <v>111</v>
      </c>
      <c r="AC60" s="34" t="s">
        <v>898</v>
      </c>
      <c r="AD60" s="35" t="s">
        <v>151</v>
      </c>
      <c r="AE60" s="34" t="s">
        <v>899</v>
      </c>
      <c r="AF60" s="35"/>
      <c r="AG60" s="34"/>
      <c r="AH60" s="35"/>
      <c r="AI60" s="34"/>
      <c r="AJ60" s="35"/>
      <c r="AK60" s="34"/>
      <c r="AL60" s="35"/>
      <c r="AM60" s="34"/>
      <c r="AN60" s="35"/>
      <c r="AO60" s="34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34" t="s">
        <v>1872</v>
      </c>
      <c r="DY60" s="36"/>
      <c r="DZ60" s="43"/>
      <c r="EA60" s="36"/>
      <c r="EB60" s="34" t="s">
        <v>890</v>
      </c>
      <c r="EC60" s="36"/>
      <c r="ED60" s="43"/>
      <c r="EE60" s="43"/>
      <c r="EF60" s="38"/>
      <c r="EG60" s="38"/>
      <c r="EH60" s="38"/>
      <c r="EI60" s="38"/>
      <c r="EJ60" s="38"/>
      <c r="EK60" s="38"/>
      <c r="EL60" s="38"/>
      <c r="EM60" s="44"/>
      <c r="EN60" s="38"/>
      <c r="EO60" s="38"/>
      <c r="EP60" s="38"/>
      <c r="EQ60" s="38"/>
      <c r="ER60" s="43" t="s">
        <v>1841</v>
      </c>
      <c r="ES60" s="39">
        <v>186.25</v>
      </c>
      <c r="ET60" s="25">
        <f t="shared" si="7"/>
        <v>419.48198198198196</v>
      </c>
      <c r="EU60" s="7">
        <v>38568742025</v>
      </c>
      <c r="EV60" s="8">
        <v>10038568742022</v>
      </c>
      <c r="EW60" s="26"/>
      <c r="EX60" s="26"/>
      <c r="EY60" s="26"/>
      <c r="EZ60" s="64">
        <v>2.09</v>
      </c>
      <c r="FA60" s="64">
        <v>9.06</v>
      </c>
      <c r="FB60" s="26"/>
      <c r="FC60" s="96" t="s">
        <v>68</v>
      </c>
      <c r="FD60" s="97"/>
      <c r="FE60" s="97"/>
      <c r="FF60" s="97"/>
      <c r="FG60" s="98"/>
      <c r="FH60" s="27">
        <v>2.75</v>
      </c>
      <c r="FI60" s="27">
        <v>2.75</v>
      </c>
      <c r="FJ60" s="27">
        <v>10</v>
      </c>
      <c r="FK60" s="28">
        <f t="shared" si="8"/>
        <v>4.3764467592592594E-2</v>
      </c>
      <c r="FL60" s="27">
        <f>0.9+0.1</f>
        <v>1</v>
      </c>
      <c r="FM60" s="40" t="s">
        <v>62</v>
      </c>
      <c r="FN60" s="30">
        <v>1</v>
      </c>
      <c r="FO60" s="30">
        <v>238</v>
      </c>
      <c r="FP60" s="30">
        <v>4</v>
      </c>
      <c r="FQ60" s="30">
        <f t="shared" si="9"/>
        <v>952</v>
      </c>
      <c r="FR60" s="30">
        <f t="shared" si="10"/>
        <v>1002</v>
      </c>
      <c r="FS60" s="41" t="s">
        <v>64</v>
      </c>
      <c r="FT60" s="30" t="s">
        <v>63</v>
      </c>
      <c r="FY60" s="90"/>
    </row>
    <row r="61" spans="1:181" s="67" customFormat="1" ht="18" customHeight="1" x14ac:dyDescent="0.2">
      <c r="A61" s="52">
        <v>42040</v>
      </c>
      <c r="B61" s="10" t="s">
        <v>349</v>
      </c>
      <c r="C61" s="19" t="s">
        <v>65</v>
      </c>
      <c r="D61" s="19" t="s">
        <v>87</v>
      </c>
      <c r="E61" s="20" t="s">
        <v>1795</v>
      </c>
      <c r="F61" s="51" t="s">
        <v>102</v>
      </c>
      <c r="G61" s="51" t="s">
        <v>362</v>
      </c>
      <c r="H61" s="35" t="s">
        <v>136</v>
      </c>
      <c r="I61" s="34" t="s">
        <v>434</v>
      </c>
      <c r="J61" s="35" t="s">
        <v>136</v>
      </c>
      <c r="K61" s="34" t="s">
        <v>435</v>
      </c>
      <c r="L61" s="35" t="s">
        <v>140</v>
      </c>
      <c r="M61" s="34" t="s">
        <v>436</v>
      </c>
      <c r="N61" s="35" t="s">
        <v>140</v>
      </c>
      <c r="O61" s="34" t="s">
        <v>437</v>
      </c>
      <c r="P61" s="35" t="s">
        <v>100</v>
      </c>
      <c r="Q61" s="34" t="s">
        <v>438</v>
      </c>
      <c r="R61" s="35" t="s">
        <v>239</v>
      </c>
      <c r="S61" s="34" t="s">
        <v>439</v>
      </c>
      <c r="T61" s="35" t="s">
        <v>154</v>
      </c>
      <c r="U61" s="34" t="s">
        <v>440</v>
      </c>
      <c r="V61" s="35" t="s">
        <v>154</v>
      </c>
      <c r="W61" s="34" t="s">
        <v>441</v>
      </c>
      <c r="X61" s="35" t="s">
        <v>102</v>
      </c>
      <c r="Y61" s="34" t="s">
        <v>362</v>
      </c>
      <c r="Z61" s="35" t="s">
        <v>398</v>
      </c>
      <c r="AA61" s="34" t="s">
        <v>442</v>
      </c>
      <c r="AB61" s="35" t="s">
        <v>145</v>
      </c>
      <c r="AC61" s="34" t="s">
        <v>443</v>
      </c>
      <c r="AD61" s="35" t="s">
        <v>145</v>
      </c>
      <c r="AE61" s="34" t="s">
        <v>444</v>
      </c>
      <c r="AF61" s="35"/>
      <c r="AG61" s="34"/>
      <c r="AH61" s="35"/>
      <c r="AI61" s="34"/>
      <c r="AJ61" s="35"/>
      <c r="AK61" s="34"/>
      <c r="AL61" s="35"/>
      <c r="AM61" s="34"/>
      <c r="AN61" s="35"/>
      <c r="AO61" s="34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43" t="s">
        <v>1900</v>
      </c>
      <c r="DY61" s="36"/>
      <c r="DZ61" s="43"/>
      <c r="EA61" s="36"/>
      <c r="EB61" s="34" t="s">
        <v>433</v>
      </c>
      <c r="EC61" s="36"/>
      <c r="ED61" s="43"/>
      <c r="EE61" s="43"/>
      <c r="EF61" s="38"/>
      <c r="EG61" s="38"/>
      <c r="EH61" s="38"/>
      <c r="EI61" s="38"/>
      <c r="EJ61" s="38"/>
      <c r="EK61" s="38"/>
      <c r="EL61" s="38"/>
      <c r="EM61" s="44"/>
      <c r="EN61" s="38"/>
      <c r="EO61" s="38"/>
      <c r="EP61" s="38"/>
      <c r="EQ61" s="38"/>
      <c r="ER61" s="43" t="s">
        <v>1828</v>
      </c>
      <c r="ES61" s="39">
        <v>228.45</v>
      </c>
      <c r="ET61" s="25">
        <f t="shared" si="7"/>
        <v>514.52702702702697</v>
      </c>
      <c r="EU61" s="7" t="s">
        <v>383</v>
      </c>
      <c r="EV61" s="8" t="s">
        <v>384</v>
      </c>
      <c r="EW61" s="26"/>
      <c r="EX61" s="26"/>
      <c r="EY61" s="26"/>
      <c r="EZ61" s="64">
        <v>3.07</v>
      </c>
      <c r="FA61" s="64">
        <v>9.25</v>
      </c>
      <c r="FB61" s="26"/>
      <c r="FC61" s="96" t="s">
        <v>68</v>
      </c>
      <c r="FD61" s="97"/>
      <c r="FE61" s="97"/>
      <c r="FF61" s="97"/>
      <c r="FG61" s="98"/>
      <c r="FH61" s="27">
        <v>3.75</v>
      </c>
      <c r="FI61" s="27">
        <v>3.75</v>
      </c>
      <c r="FJ61" s="27">
        <v>10.5</v>
      </c>
      <c r="FK61" s="28">
        <f t="shared" si="8"/>
        <v>8.544921875E-2</v>
      </c>
      <c r="FL61" s="27">
        <v>1.85</v>
      </c>
      <c r="FM61" s="29" t="s">
        <v>62</v>
      </c>
      <c r="FN61" s="30">
        <v>1</v>
      </c>
      <c r="FO61" s="30">
        <v>120</v>
      </c>
      <c r="FP61" s="30">
        <v>4</v>
      </c>
      <c r="FQ61" s="30">
        <f t="shared" si="9"/>
        <v>480</v>
      </c>
      <c r="FR61" s="30">
        <f t="shared" si="10"/>
        <v>938</v>
      </c>
      <c r="FS61" s="31" t="s">
        <v>64</v>
      </c>
      <c r="FT61" s="30" t="s">
        <v>63</v>
      </c>
      <c r="FY61" s="90"/>
    </row>
    <row r="62" spans="1:181" s="67" customFormat="1" ht="18" customHeight="1" x14ac:dyDescent="0.2">
      <c r="A62" s="52">
        <v>42040</v>
      </c>
      <c r="B62" s="10" t="s">
        <v>348</v>
      </c>
      <c r="C62" s="19" t="s">
        <v>65</v>
      </c>
      <c r="D62" s="19" t="s">
        <v>87</v>
      </c>
      <c r="E62" s="20" t="s">
        <v>1795</v>
      </c>
      <c r="F62" s="51" t="s">
        <v>102</v>
      </c>
      <c r="G62" s="51" t="s">
        <v>361</v>
      </c>
      <c r="H62" s="35" t="s">
        <v>140</v>
      </c>
      <c r="I62" s="34" t="s">
        <v>424</v>
      </c>
      <c r="J62" s="35" t="s">
        <v>140</v>
      </c>
      <c r="K62" s="34" t="s">
        <v>425</v>
      </c>
      <c r="L62" s="35" t="s">
        <v>100</v>
      </c>
      <c r="M62" s="34" t="s">
        <v>426</v>
      </c>
      <c r="N62" s="35" t="s">
        <v>239</v>
      </c>
      <c r="O62" s="34" t="s">
        <v>427</v>
      </c>
      <c r="P62" s="35" t="s">
        <v>154</v>
      </c>
      <c r="Q62" s="34" t="s">
        <v>428</v>
      </c>
      <c r="R62" s="35" t="s">
        <v>154</v>
      </c>
      <c r="S62" s="34" t="s">
        <v>429</v>
      </c>
      <c r="T62" s="35" t="s">
        <v>102</v>
      </c>
      <c r="U62" s="34" t="s">
        <v>361</v>
      </c>
      <c r="V62" s="35" t="s">
        <v>145</v>
      </c>
      <c r="W62" s="34" t="s">
        <v>430</v>
      </c>
      <c r="X62" s="35" t="s">
        <v>145</v>
      </c>
      <c r="Y62" s="34" t="s">
        <v>431</v>
      </c>
      <c r="Z62" s="35" t="s">
        <v>151</v>
      </c>
      <c r="AA62" s="34" t="s">
        <v>432</v>
      </c>
      <c r="AB62" s="35"/>
      <c r="AC62" s="34"/>
      <c r="AD62" s="35"/>
      <c r="AE62" s="34"/>
      <c r="AF62" s="35"/>
      <c r="AG62" s="34"/>
      <c r="AH62" s="35"/>
      <c r="AI62" s="34"/>
      <c r="AJ62" s="35"/>
      <c r="AK62" s="34"/>
      <c r="AL62" s="35"/>
      <c r="AM62" s="34"/>
      <c r="AN62" s="35"/>
      <c r="AO62" s="34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43"/>
      <c r="DY62" s="36"/>
      <c r="DZ62" s="43"/>
      <c r="EA62" s="36"/>
      <c r="EB62" s="43"/>
      <c r="EC62" s="36"/>
      <c r="ED62" s="43"/>
      <c r="EE62" s="43"/>
      <c r="EF62" s="38"/>
      <c r="EG62" s="38"/>
      <c r="EH62" s="38"/>
      <c r="EI62" s="38"/>
      <c r="EJ62" s="38"/>
      <c r="EK62" s="38"/>
      <c r="EL62" s="38"/>
      <c r="EM62" s="44"/>
      <c r="EN62" s="38"/>
      <c r="EO62" s="38"/>
      <c r="EP62" s="38"/>
      <c r="EQ62" s="38"/>
      <c r="ER62" s="43" t="s">
        <v>1827</v>
      </c>
      <c r="ES62" s="39">
        <v>491.31</v>
      </c>
      <c r="ET62" s="25">
        <f t="shared" si="7"/>
        <v>1106.5540540540539</v>
      </c>
      <c r="EU62" s="7" t="s">
        <v>381</v>
      </c>
      <c r="EV62" s="8" t="s">
        <v>382</v>
      </c>
      <c r="EW62" s="26"/>
      <c r="EX62" s="26"/>
      <c r="EY62" s="26"/>
      <c r="EZ62" s="64">
        <v>3.07</v>
      </c>
      <c r="FA62" s="64">
        <v>9.2899999999999991</v>
      </c>
      <c r="FB62" s="26"/>
      <c r="FC62" s="96" t="s">
        <v>68</v>
      </c>
      <c r="FD62" s="97"/>
      <c r="FE62" s="97"/>
      <c r="FF62" s="97"/>
      <c r="FG62" s="98"/>
      <c r="FH62" s="27">
        <v>3.75</v>
      </c>
      <c r="FI62" s="27">
        <v>3.75</v>
      </c>
      <c r="FJ62" s="27">
        <v>10.5</v>
      </c>
      <c r="FK62" s="28">
        <f t="shared" si="8"/>
        <v>8.544921875E-2</v>
      </c>
      <c r="FL62" s="27">
        <v>3.65</v>
      </c>
      <c r="FM62" s="29" t="s">
        <v>62</v>
      </c>
      <c r="FN62" s="30">
        <v>1</v>
      </c>
      <c r="FO62" s="30">
        <v>120</v>
      </c>
      <c r="FP62" s="30">
        <v>4</v>
      </c>
      <c r="FQ62" s="30">
        <f t="shared" si="9"/>
        <v>480</v>
      </c>
      <c r="FR62" s="30">
        <f t="shared" si="10"/>
        <v>1802</v>
      </c>
      <c r="FS62" s="31" t="s">
        <v>64</v>
      </c>
      <c r="FT62" s="30" t="s">
        <v>63</v>
      </c>
      <c r="FY62" s="90"/>
    </row>
    <row r="63" spans="1:181" s="67" customFormat="1" ht="18" customHeight="1" x14ac:dyDescent="0.2">
      <c r="A63" s="52">
        <v>42040</v>
      </c>
      <c r="B63" s="10" t="s">
        <v>350</v>
      </c>
      <c r="C63" s="19" t="s">
        <v>65</v>
      </c>
      <c r="D63" s="19" t="s">
        <v>87</v>
      </c>
      <c r="E63" s="20" t="s">
        <v>1795</v>
      </c>
      <c r="F63" s="51" t="s">
        <v>100</v>
      </c>
      <c r="G63" s="51" t="s">
        <v>363</v>
      </c>
      <c r="H63" s="35" t="s">
        <v>140</v>
      </c>
      <c r="I63" s="34" t="s">
        <v>446</v>
      </c>
      <c r="J63" s="35" t="s">
        <v>140</v>
      </c>
      <c r="K63" s="34" t="s">
        <v>447</v>
      </c>
      <c r="L63" s="35" t="s">
        <v>100</v>
      </c>
      <c r="M63" s="34" t="s">
        <v>448</v>
      </c>
      <c r="N63" s="35" t="s">
        <v>100</v>
      </c>
      <c r="O63" s="34" t="s">
        <v>363</v>
      </c>
      <c r="P63" s="35" t="s">
        <v>154</v>
      </c>
      <c r="Q63" s="34" t="s">
        <v>449</v>
      </c>
      <c r="R63" s="35" t="s">
        <v>145</v>
      </c>
      <c r="S63" s="34" t="s">
        <v>450</v>
      </c>
      <c r="T63" s="35" t="s">
        <v>145</v>
      </c>
      <c r="U63" s="34" t="s">
        <v>451</v>
      </c>
      <c r="V63" s="35" t="s">
        <v>111</v>
      </c>
      <c r="W63" s="34" t="s">
        <v>452</v>
      </c>
      <c r="X63" s="35"/>
      <c r="Y63" s="34"/>
      <c r="Z63" s="35"/>
      <c r="AA63" s="34"/>
      <c r="AB63" s="35"/>
      <c r="AC63" s="34"/>
      <c r="AD63" s="35"/>
      <c r="AE63" s="34"/>
      <c r="AF63" s="35"/>
      <c r="AG63" s="34"/>
      <c r="AH63" s="35"/>
      <c r="AI63" s="34"/>
      <c r="AJ63" s="35"/>
      <c r="AK63" s="34"/>
      <c r="AL63" s="35"/>
      <c r="AM63" s="34"/>
      <c r="AN63" s="35"/>
      <c r="AO63" s="34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34" t="s">
        <v>1873</v>
      </c>
      <c r="DY63" s="36"/>
      <c r="DZ63" s="43"/>
      <c r="EA63" s="36"/>
      <c r="EB63" s="34" t="s">
        <v>445</v>
      </c>
      <c r="EC63" s="36"/>
      <c r="ED63" s="43"/>
      <c r="EE63" s="43"/>
      <c r="EF63" s="38"/>
      <c r="EG63" s="38"/>
      <c r="EH63" s="38"/>
      <c r="EI63" s="38"/>
      <c r="EJ63" s="38"/>
      <c r="EK63" s="38"/>
      <c r="EL63" s="38"/>
      <c r="EM63" s="44"/>
      <c r="EN63" s="38"/>
      <c r="EO63" s="38"/>
      <c r="EP63" s="38"/>
      <c r="EQ63" s="38"/>
      <c r="ER63" s="43" t="s">
        <v>1829</v>
      </c>
      <c r="ES63" s="39">
        <v>65.17</v>
      </c>
      <c r="ET63" s="25">
        <f t="shared" si="7"/>
        <v>146.77927927927928</v>
      </c>
      <c r="EU63" s="7" t="s">
        <v>385</v>
      </c>
      <c r="EV63" s="8" t="s">
        <v>386</v>
      </c>
      <c r="EW63" s="26"/>
      <c r="EX63" s="26"/>
      <c r="EY63" s="26"/>
      <c r="EZ63" s="64">
        <v>1.65</v>
      </c>
      <c r="FA63" s="64">
        <v>3.54</v>
      </c>
      <c r="FB63" s="26"/>
      <c r="FC63" s="96" t="s">
        <v>68</v>
      </c>
      <c r="FD63" s="97"/>
      <c r="FE63" s="97"/>
      <c r="FF63" s="97"/>
      <c r="FG63" s="98"/>
      <c r="FH63" s="27">
        <v>3.375</v>
      </c>
      <c r="FI63" s="27">
        <v>3.375</v>
      </c>
      <c r="FJ63" s="27">
        <v>5</v>
      </c>
      <c r="FK63" s="28">
        <f t="shared" si="8"/>
        <v>3.2958984375E-2</v>
      </c>
      <c r="FL63" s="27">
        <v>0.55000000000000004</v>
      </c>
      <c r="FM63" s="40" t="s">
        <v>62</v>
      </c>
      <c r="FN63" s="30">
        <v>1</v>
      </c>
      <c r="FO63" s="30">
        <v>357</v>
      </c>
      <c r="FP63" s="30">
        <v>9</v>
      </c>
      <c r="FQ63" s="30">
        <f t="shared" si="9"/>
        <v>3213</v>
      </c>
      <c r="FR63" s="30">
        <f t="shared" si="10"/>
        <v>1817.15</v>
      </c>
      <c r="FS63" s="31" t="s">
        <v>64</v>
      </c>
      <c r="FT63" s="30" t="s">
        <v>63</v>
      </c>
      <c r="FY63" s="90"/>
    </row>
    <row r="64" spans="1:181" s="67" customFormat="1" ht="18" customHeight="1" x14ac:dyDescent="0.2">
      <c r="A64" s="52">
        <v>42040</v>
      </c>
      <c r="B64" s="37" t="s">
        <v>342</v>
      </c>
      <c r="C64" s="19" t="s">
        <v>65</v>
      </c>
      <c r="D64" s="19" t="s">
        <v>87</v>
      </c>
      <c r="E64" s="20" t="s">
        <v>1795</v>
      </c>
      <c r="F64" s="34" t="s">
        <v>88</v>
      </c>
      <c r="G64" s="34" t="s">
        <v>355</v>
      </c>
      <c r="H64" s="34" t="s">
        <v>172</v>
      </c>
      <c r="I64" s="34" t="s">
        <v>525</v>
      </c>
      <c r="J64" s="34" t="s">
        <v>88</v>
      </c>
      <c r="K64" s="34" t="s">
        <v>527</v>
      </c>
      <c r="L64" s="34" t="s">
        <v>88</v>
      </c>
      <c r="M64" s="34" t="s">
        <v>528</v>
      </c>
      <c r="N64" s="34" t="s">
        <v>88</v>
      </c>
      <c r="O64" s="34" t="s">
        <v>529</v>
      </c>
      <c r="P64" s="34" t="s">
        <v>88</v>
      </c>
      <c r="Q64" s="34" t="s">
        <v>530</v>
      </c>
      <c r="R64" s="34" t="s">
        <v>88</v>
      </c>
      <c r="S64" s="34" t="s">
        <v>531</v>
      </c>
      <c r="T64" s="34" t="s">
        <v>159</v>
      </c>
      <c r="U64" s="34" t="s">
        <v>532</v>
      </c>
      <c r="V64" s="34" t="s">
        <v>140</v>
      </c>
      <c r="W64" s="34" t="s">
        <v>533</v>
      </c>
      <c r="X64" s="34" t="s">
        <v>183</v>
      </c>
      <c r="Y64" s="34" t="s">
        <v>535</v>
      </c>
      <c r="Z64" s="34" t="s">
        <v>419</v>
      </c>
      <c r="AA64" s="34" t="s">
        <v>536</v>
      </c>
      <c r="AB64" s="34" t="s">
        <v>419</v>
      </c>
      <c r="AC64" s="34" t="s">
        <v>537</v>
      </c>
      <c r="AD64" s="34" t="s">
        <v>104</v>
      </c>
      <c r="AE64" s="34" t="s">
        <v>538</v>
      </c>
      <c r="AF64" s="34" t="s">
        <v>104</v>
      </c>
      <c r="AG64" s="34" t="s">
        <v>539</v>
      </c>
      <c r="AH64" s="34" t="s">
        <v>168</v>
      </c>
      <c r="AI64" s="34" t="s">
        <v>540</v>
      </c>
      <c r="AJ64" s="34" t="s">
        <v>541</v>
      </c>
      <c r="AK64" s="34" t="s">
        <v>542</v>
      </c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37" t="s">
        <v>1863</v>
      </c>
      <c r="DY64" s="36"/>
      <c r="DZ64" s="34" t="s">
        <v>526</v>
      </c>
      <c r="EA64" s="36"/>
      <c r="EB64" s="43" t="s">
        <v>1894</v>
      </c>
      <c r="EC64" s="36"/>
      <c r="ED64" s="37" t="s">
        <v>1919</v>
      </c>
      <c r="EE64" s="37"/>
      <c r="EF64" s="38"/>
      <c r="EG64" s="38"/>
      <c r="EH64" s="38"/>
      <c r="EI64" s="38"/>
      <c r="EJ64" s="38"/>
      <c r="EK64" s="38"/>
      <c r="EL64" s="38"/>
      <c r="EM64" s="34" t="s">
        <v>534</v>
      </c>
      <c r="EN64" s="38"/>
      <c r="EO64" s="38"/>
      <c r="EP64" s="38"/>
      <c r="EQ64" s="38"/>
      <c r="ER64" s="34" t="s">
        <v>543</v>
      </c>
      <c r="ES64" s="39">
        <v>74.010000000000005</v>
      </c>
      <c r="ET64" s="25">
        <f t="shared" si="7"/>
        <v>166.68918918918919</v>
      </c>
      <c r="EU64" s="92" t="s">
        <v>369</v>
      </c>
      <c r="EV64" s="93" t="s">
        <v>370</v>
      </c>
      <c r="EW64" s="26"/>
      <c r="EX64" s="26"/>
      <c r="EY64" s="26"/>
      <c r="EZ64" s="64">
        <v>1.85</v>
      </c>
      <c r="FA64" s="64">
        <v>6.02</v>
      </c>
      <c r="FB64" s="26"/>
      <c r="FC64" s="96" t="s">
        <v>68</v>
      </c>
      <c r="FD64" s="97"/>
      <c r="FE64" s="97"/>
      <c r="FF64" s="97"/>
      <c r="FG64" s="98"/>
      <c r="FH64" s="27">
        <v>2.5</v>
      </c>
      <c r="FI64" s="27">
        <v>2.5</v>
      </c>
      <c r="FJ64" s="27">
        <v>9</v>
      </c>
      <c r="FK64" s="28">
        <f t="shared" si="8"/>
        <v>3.2552083333333336E-2</v>
      </c>
      <c r="FL64" s="27">
        <v>0.7</v>
      </c>
      <c r="FM64" s="29" t="s">
        <v>62</v>
      </c>
      <c r="FN64" s="30">
        <v>1</v>
      </c>
      <c r="FO64" s="30">
        <v>357</v>
      </c>
      <c r="FP64" s="30">
        <v>4</v>
      </c>
      <c r="FQ64" s="30">
        <f t="shared" si="9"/>
        <v>1428</v>
      </c>
      <c r="FR64" s="30">
        <f t="shared" si="10"/>
        <v>1049.5999999999999</v>
      </c>
      <c r="FS64" s="94" t="s">
        <v>64</v>
      </c>
      <c r="FT64" s="30" t="s">
        <v>63</v>
      </c>
      <c r="FY64" s="90"/>
    </row>
    <row r="65" spans="1:181" s="67" customFormat="1" ht="18" customHeight="1" x14ac:dyDescent="0.2">
      <c r="A65" s="52">
        <v>42040</v>
      </c>
      <c r="B65" s="10" t="s">
        <v>346</v>
      </c>
      <c r="C65" s="19" t="s">
        <v>65</v>
      </c>
      <c r="D65" s="19" t="s">
        <v>87</v>
      </c>
      <c r="E65" s="20" t="s">
        <v>1795</v>
      </c>
      <c r="F65" s="51" t="s">
        <v>102</v>
      </c>
      <c r="G65" s="51" t="s">
        <v>359</v>
      </c>
      <c r="H65" s="35" t="s">
        <v>200</v>
      </c>
      <c r="I65" s="34" t="s">
        <v>417</v>
      </c>
      <c r="J65" s="35"/>
      <c r="K65" s="34"/>
      <c r="L65" s="35"/>
      <c r="M65" s="34"/>
      <c r="N65" s="35"/>
      <c r="O65" s="34"/>
      <c r="P65" s="35"/>
      <c r="Q65" s="34"/>
      <c r="R65" s="35"/>
      <c r="S65" s="34"/>
      <c r="T65" s="35"/>
      <c r="U65" s="34"/>
      <c r="V65" s="35"/>
      <c r="W65" s="34"/>
      <c r="X65" s="35"/>
      <c r="Y65" s="34"/>
      <c r="Z65" s="35"/>
      <c r="AA65" s="34"/>
      <c r="AB65" s="35"/>
      <c r="AC65" s="34"/>
      <c r="AD65" s="35"/>
      <c r="AE65" s="34"/>
      <c r="AF65" s="35"/>
      <c r="AG65" s="34"/>
      <c r="AH65" s="35"/>
      <c r="AI65" s="34"/>
      <c r="AJ65" s="35"/>
      <c r="AK65" s="34"/>
      <c r="AL65" s="35"/>
      <c r="AM65" s="34"/>
      <c r="AN65" s="35"/>
      <c r="AO65" s="34"/>
      <c r="AP65" s="35"/>
      <c r="AQ65" s="34"/>
      <c r="AR65" s="35"/>
      <c r="AS65" s="34"/>
      <c r="AT65" s="35"/>
      <c r="AU65" s="34"/>
      <c r="AV65" s="35"/>
      <c r="AW65" s="34"/>
      <c r="AX65" s="35"/>
      <c r="AY65" s="34"/>
      <c r="AZ65" s="35"/>
      <c r="BA65" s="34"/>
      <c r="BB65" s="35"/>
      <c r="BC65" s="34"/>
      <c r="BD65" s="35"/>
      <c r="BE65" s="34"/>
      <c r="BF65" s="35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43"/>
      <c r="DY65" s="36"/>
      <c r="DZ65" s="43"/>
      <c r="EA65" s="36"/>
      <c r="EB65" s="43"/>
      <c r="EC65" s="36"/>
      <c r="ED65" s="43"/>
      <c r="EE65" s="43"/>
      <c r="EF65" s="38"/>
      <c r="EG65" s="38"/>
      <c r="EH65" s="38"/>
      <c r="EI65" s="38"/>
      <c r="EJ65" s="38"/>
      <c r="EK65" s="38"/>
      <c r="EL65" s="38"/>
      <c r="EM65" s="44"/>
      <c r="EN65" s="38"/>
      <c r="EO65" s="38"/>
      <c r="EP65" s="38"/>
      <c r="EQ65" s="38"/>
      <c r="ER65" s="43" t="s">
        <v>1825</v>
      </c>
      <c r="ES65" s="39">
        <v>108.29</v>
      </c>
      <c r="ET65" s="25">
        <f t="shared" si="7"/>
        <v>243.8963963963964</v>
      </c>
      <c r="EU65" s="7" t="s">
        <v>377</v>
      </c>
      <c r="EV65" s="8" t="s">
        <v>378</v>
      </c>
      <c r="EW65" s="26"/>
      <c r="EX65" s="26"/>
      <c r="EY65" s="26"/>
      <c r="EZ65" s="64">
        <v>1.85</v>
      </c>
      <c r="FA65" s="64">
        <v>7.6</v>
      </c>
      <c r="FB65" s="26"/>
      <c r="FC65" s="96" t="s">
        <v>68</v>
      </c>
      <c r="FD65" s="97"/>
      <c r="FE65" s="97"/>
      <c r="FF65" s="97"/>
      <c r="FG65" s="98"/>
      <c r="FH65" s="27">
        <v>2.5</v>
      </c>
      <c r="FI65" s="27">
        <v>2.5</v>
      </c>
      <c r="FJ65" s="27">
        <v>9</v>
      </c>
      <c r="FK65" s="28">
        <f t="shared" si="8"/>
        <v>3.2552083333333336E-2</v>
      </c>
      <c r="FL65" s="27">
        <v>0.95</v>
      </c>
      <c r="FM65" s="29" t="s">
        <v>62</v>
      </c>
      <c r="FN65" s="30">
        <v>1</v>
      </c>
      <c r="FO65" s="30">
        <v>357</v>
      </c>
      <c r="FP65" s="30">
        <v>4</v>
      </c>
      <c r="FQ65" s="30">
        <f t="shared" si="9"/>
        <v>1428</v>
      </c>
      <c r="FR65" s="30">
        <f t="shared" si="10"/>
        <v>1406.6</v>
      </c>
      <c r="FS65" s="31" t="s">
        <v>64</v>
      </c>
      <c r="FT65" s="30" t="s">
        <v>63</v>
      </c>
      <c r="FY65" s="90"/>
    </row>
    <row r="66" spans="1:181" s="67" customFormat="1" ht="18" customHeight="1" x14ac:dyDescent="0.2">
      <c r="A66" s="52">
        <v>42040</v>
      </c>
      <c r="B66" s="10" t="s">
        <v>556</v>
      </c>
      <c r="C66" s="19" t="s">
        <v>65</v>
      </c>
      <c r="D66" s="19" t="s">
        <v>87</v>
      </c>
      <c r="E66" s="20" t="s">
        <v>1795</v>
      </c>
      <c r="F66" s="34" t="s">
        <v>107</v>
      </c>
      <c r="G66" s="34" t="s">
        <v>809</v>
      </c>
      <c r="H66" s="35" t="s">
        <v>364</v>
      </c>
      <c r="I66" s="34" t="s">
        <v>810</v>
      </c>
      <c r="J66" s="35" t="s">
        <v>200</v>
      </c>
      <c r="K66" s="34" t="s">
        <v>811</v>
      </c>
      <c r="L66" s="35" t="s">
        <v>200</v>
      </c>
      <c r="M66" s="34" t="s">
        <v>812</v>
      </c>
      <c r="N66" s="35" t="s">
        <v>475</v>
      </c>
      <c r="O66" s="34" t="s">
        <v>813</v>
      </c>
      <c r="P66" s="35" t="s">
        <v>475</v>
      </c>
      <c r="Q66" s="34" t="s">
        <v>814</v>
      </c>
      <c r="R66" s="35" t="s">
        <v>475</v>
      </c>
      <c r="S66" s="34" t="s">
        <v>815</v>
      </c>
      <c r="T66" s="35" t="s">
        <v>475</v>
      </c>
      <c r="U66" s="34" t="s">
        <v>816</v>
      </c>
      <c r="V66" s="35" t="s">
        <v>88</v>
      </c>
      <c r="W66" s="34" t="s">
        <v>817</v>
      </c>
      <c r="X66" s="35" t="s">
        <v>88</v>
      </c>
      <c r="Y66" s="34" t="s">
        <v>818</v>
      </c>
      <c r="Z66" s="35" t="s">
        <v>88</v>
      </c>
      <c r="AA66" s="34" t="s">
        <v>819</v>
      </c>
      <c r="AB66" s="35" t="s">
        <v>88</v>
      </c>
      <c r="AC66" s="34" t="s">
        <v>820</v>
      </c>
      <c r="AD66" s="35" t="s">
        <v>88</v>
      </c>
      <c r="AE66" s="34" t="s">
        <v>821</v>
      </c>
      <c r="AF66" s="35" t="s">
        <v>88</v>
      </c>
      <c r="AG66" s="34" t="s">
        <v>822</v>
      </c>
      <c r="AH66" s="35" t="s">
        <v>88</v>
      </c>
      <c r="AI66" s="34" t="s">
        <v>823</v>
      </c>
      <c r="AJ66" s="35" t="s">
        <v>88</v>
      </c>
      <c r="AK66" s="34" t="s">
        <v>824</v>
      </c>
      <c r="AL66" s="35" t="s">
        <v>159</v>
      </c>
      <c r="AM66" s="34" t="s">
        <v>825</v>
      </c>
      <c r="AN66" s="35" t="s">
        <v>136</v>
      </c>
      <c r="AO66" s="34" t="s">
        <v>826</v>
      </c>
      <c r="AP66" s="35" t="s">
        <v>136</v>
      </c>
      <c r="AQ66" s="34" t="s">
        <v>827</v>
      </c>
      <c r="AR66" s="35" t="s">
        <v>107</v>
      </c>
      <c r="AS66" s="34" t="s">
        <v>828</v>
      </c>
      <c r="AT66" s="35" t="s">
        <v>140</v>
      </c>
      <c r="AU66" s="34" t="s">
        <v>829</v>
      </c>
      <c r="AV66" s="35" t="s">
        <v>239</v>
      </c>
      <c r="AW66" s="34" t="s">
        <v>830</v>
      </c>
      <c r="AX66" s="35" t="s">
        <v>309</v>
      </c>
      <c r="AY66" s="34" t="s">
        <v>831</v>
      </c>
      <c r="AZ66" s="35" t="s">
        <v>309</v>
      </c>
      <c r="BA66" s="34" t="s">
        <v>832</v>
      </c>
      <c r="BB66" s="35" t="s">
        <v>102</v>
      </c>
      <c r="BC66" s="34" t="s">
        <v>833</v>
      </c>
      <c r="BD66" s="35" t="s">
        <v>183</v>
      </c>
      <c r="BE66" s="34" t="s">
        <v>834</v>
      </c>
      <c r="BF66" s="35" t="s">
        <v>419</v>
      </c>
      <c r="BG66" s="34" t="s">
        <v>835</v>
      </c>
      <c r="BH66" s="35" t="s">
        <v>168</v>
      </c>
      <c r="BI66" s="34" t="s">
        <v>836</v>
      </c>
      <c r="BJ66" s="35" t="s">
        <v>398</v>
      </c>
      <c r="BK66" s="34" t="s">
        <v>837</v>
      </c>
      <c r="BL66" s="35" t="s">
        <v>111</v>
      </c>
      <c r="BM66" s="34" t="s">
        <v>838</v>
      </c>
      <c r="BN66" s="35" t="s">
        <v>170</v>
      </c>
      <c r="BO66" s="34" t="s">
        <v>839</v>
      </c>
      <c r="BP66" s="35" t="s">
        <v>656</v>
      </c>
      <c r="BQ66" s="34" t="s">
        <v>840</v>
      </c>
      <c r="BR66" s="35" t="s">
        <v>151</v>
      </c>
      <c r="BS66" s="34" t="s">
        <v>841</v>
      </c>
      <c r="BT66" s="35" t="s">
        <v>200</v>
      </c>
      <c r="BU66" s="34" t="s">
        <v>842</v>
      </c>
      <c r="BV66" s="35" t="s">
        <v>88</v>
      </c>
      <c r="BW66" s="34" t="s">
        <v>843</v>
      </c>
      <c r="BX66" s="35" t="s">
        <v>88</v>
      </c>
      <c r="BY66" s="34" t="s">
        <v>844</v>
      </c>
      <c r="BZ66" s="35" t="s">
        <v>88</v>
      </c>
      <c r="CA66" s="34" t="s">
        <v>845</v>
      </c>
      <c r="CB66" s="35" t="s">
        <v>88</v>
      </c>
      <c r="CC66" s="34" t="s">
        <v>846</v>
      </c>
      <c r="CD66" s="35" t="s">
        <v>140</v>
      </c>
      <c r="CE66" s="34" t="s">
        <v>847</v>
      </c>
      <c r="CF66" s="35" t="s">
        <v>102</v>
      </c>
      <c r="CG66" s="34" t="s">
        <v>848</v>
      </c>
      <c r="CH66" s="35" t="s">
        <v>183</v>
      </c>
      <c r="CI66" s="34" t="s">
        <v>849</v>
      </c>
      <c r="CJ66" s="35" t="s">
        <v>111</v>
      </c>
      <c r="CK66" s="34" t="s">
        <v>850</v>
      </c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43"/>
      <c r="DY66" s="10"/>
      <c r="DZ66" s="43"/>
      <c r="EA66" s="36"/>
      <c r="EB66" s="43"/>
      <c r="EC66" s="36"/>
      <c r="ED66" s="43"/>
      <c r="EE66" s="43"/>
      <c r="EF66" s="38"/>
      <c r="EG66" s="38"/>
      <c r="EH66" s="38"/>
      <c r="EI66" s="38"/>
      <c r="EJ66" s="38"/>
      <c r="EK66" s="38"/>
      <c r="EL66" s="38"/>
      <c r="EM66" s="44"/>
      <c r="EN66" s="38"/>
      <c r="EO66" s="38"/>
      <c r="EP66" s="38"/>
      <c r="EQ66" s="38"/>
      <c r="ER66" s="34" t="s">
        <v>851</v>
      </c>
      <c r="ES66" s="39">
        <v>238.22</v>
      </c>
      <c r="ET66" s="25">
        <f t="shared" si="7"/>
        <v>536.53153153153153</v>
      </c>
      <c r="EU66" s="7">
        <v>38568742001</v>
      </c>
      <c r="EV66" s="8">
        <v>10038568742008</v>
      </c>
      <c r="EW66" s="26"/>
      <c r="EX66" s="26"/>
      <c r="EY66" s="26"/>
      <c r="EZ66" s="64">
        <v>3.72</v>
      </c>
      <c r="FA66" s="64">
        <v>7.64</v>
      </c>
      <c r="FB66" s="26"/>
      <c r="FC66" s="96" t="s">
        <v>68</v>
      </c>
      <c r="FD66" s="97"/>
      <c r="FE66" s="97"/>
      <c r="FF66" s="97"/>
      <c r="FG66" s="98"/>
      <c r="FH66" s="27">
        <v>4.28</v>
      </c>
      <c r="FI66" s="27">
        <v>4.28</v>
      </c>
      <c r="FJ66" s="27">
        <v>9.16</v>
      </c>
      <c r="FK66" s="28">
        <f t="shared" si="8"/>
        <v>9.71044814814815E-2</v>
      </c>
      <c r="FL66" s="27">
        <f>1.8+0.1</f>
        <v>1.9000000000000001</v>
      </c>
      <c r="FM66" s="40" t="s">
        <v>62</v>
      </c>
      <c r="FN66" s="30">
        <v>1</v>
      </c>
      <c r="FO66" s="30">
        <v>99</v>
      </c>
      <c r="FP66" s="30">
        <v>4</v>
      </c>
      <c r="FQ66" s="30">
        <f t="shared" si="9"/>
        <v>396</v>
      </c>
      <c r="FR66" s="30">
        <f t="shared" si="10"/>
        <v>802.40000000000009</v>
      </c>
      <c r="FS66" s="41" t="s">
        <v>64</v>
      </c>
      <c r="FT66" s="30" t="s">
        <v>63</v>
      </c>
      <c r="FY66" s="90"/>
    </row>
    <row r="67" spans="1:181" s="67" customFormat="1" ht="18" customHeight="1" x14ac:dyDescent="0.2">
      <c r="A67" s="52">
        <v>42040</v>
      </c>
      <c r="B67" s="10" t="s">
        <v>564</v>
      </c>
      <c r="C67" s="19" t="s">
        <v>65</v>
      </c>
      <c r="D67" s="19" t="s">
        <v>87</v>
      </c>
      <c r="E67" s="20" t="s">
        <v>1795</v>
      </c>
      <c r="F67" s="34" t="s">
        <v>88</v>
      </c>
      <c r="G67" s="34" t="s">
        <v>1012</v>
      </c>
      <c r="H67" s="35" t="s">
        <v>88</v>
      </c>
      <c r="I67" s="34" t="s">
        <v>1013</v>
      </c>
      <c r="J67" s="35" t="s">
        <v>88</v>
      </c>
      <c r="K67" s="34" t="s">
        <v>1014</v>
      </c>
      <c r="L67" s="35" t="s">
        <v>88</v>
      </c>
      <c r="M67" s="34" t="s">
        <v>1015</v>
      </c>
      <c r="N67" s="35" t="s">
        <v>88</v>
      </c>
      <c r="O67" s="34" t="s">
        <v>1016</v>
      </c>
      <c r="P67" s="35" t="s">
        <v>140</v>
      </c>
      <c r="Q67" s="34" t="s">
        <v>1017</v>
      </c>
      <c r="R67" s="35" t="s">
        <v>88</v>
      </c>
      <c r="S67" s="34" t="s">
        <v>1018</v>
      </c>
      <c r="T67" s="35" t="s">
        <v>140</v>
      </c>
      <c r="U67" s="34" t="s">
        <v>1019</v>
      </c>
      <c r="V67" s="35"/>
      <c r="W67" s="34"/>
      <c r="X67" s="35"/>
      <c r="Y67" s="34"/>
      <c r="Z67" s="35"/>
      <c r="AA67" s="34"/>
      <c r="AB67" s="35"/>
      <c r="AC67" s="34"/>
      <c r="AD67" s="35"/>
      <c r="AE67" s="34"/>
      <c r="AF67" s="35"/>
      <c r="AG67" s="34"/>
      <c r="AH67" s="35"/>
      <c r="AI67" s="34"/>
      <c r="AJ67" s="35"/>
      <c r="AK67" s="34"/>
      <c r="AL67" s="35"/>
      <c r="AM67" s="34"/>
      <c r="AN67" s="35"/>
      <c r="AO67" s="34"/>
      <c r="AP67" s="35"/>
      <c r="AQ67" s="34"/>
      <c r="AR67" s="35"/>
      <c r="AS67" s="34"/>
      <c r="AT67" s="35"/>
      <c r="AU67" s="34"/>
      <c r="AV67" s="35"/>
      <c r="AW67" s="34"/>
      <c r="AX67" s="35"/>
      <c r="AY67" s="34"/>
      <c r="AZ67" s="35"/>
      <c r="BA67" s="34"/>
      <c r="BB67" s="35"/>
      <c r="BC67" s="34"/>
      <c r="BD67" s="35"/>
      <c r="BE67" s="34"/>
      <c r="BF67" s="35"/>
      <c r="BG67" s="34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43"/>
      <c r="DY67" s="36"/>
      <c r="DZ67" s="43"/>
      <c r="EA67" s="36"/>
      <c r="EB67" s="43"/>
      <c r="EC67" s="36"/>
      <c r="ED67" s="43"/>
      <c r="EE67" s="43"/>
      <c r="EF67" s="38"/>
      <c r="EG67" s="38"/>
      <c r="EH67" s="38"/>
      <c r="EI67" s="38"/>
      <c r="EJ67" s="38"/>
      <c r="EK67" s="38"/>
      <c r="EL67" s="38"/>
      <c r="EM67" s="44"/>
      <c r="EN67" s="38"/>
      <c r="EO67" s="38"/>
      <c r="EP67" s="38"/>
      <c r="EQ67" s="38"/>
      <c r="ER67" s="43" t="s">
        <v>1846</v>
      </c>
      <c r="ES67" s="39">
        <v>77.53</v>
      </c>
      <c r="ET67" s="25">
        <f t="shared" si="7"/>
        <v>174.61711711711712</v>
      </c>
      <c r="EU67" s="7">
        <v>38568740953</v>
      </c>
      <c r="EV67" s="8">
        <v>10038568740950</v>
      </c>
      <c r="EW67" s="26"/>
      <c r="EX67" s="26"/>
      <c r="EY67" s="26"/>
      <c r="EZ67" s="64">
        <v>2.2200000000000002</v>
      </c>
      <c r="FA67" s="64">
        <v>4.6500000000000004</v>
      </c>
      <c r="FB67" s="26"/>
      <c r="FC67" s="96" t="s">
        <v>68</v>
      </c>
      <c r="FD67" s="97"/>
      <c r="FE67" s="97"/>
      <c r="FF67" s="97"/>
      <c r="FG67" s="98"/>
      <c r="FH67" s="27">
        <v>2.5</v>
      </c>
      <c r="FI67" s="27">
        <v>2.5</v>
      </c>
      <c r="FJ67" s="27">
        <v>6</v>
      </c>
      <c r="FK67" s="28">
        <f t="shared" si="8"/>
        <v>2.1701388888888888E-2</v>
      </c>
      <c r="FL67" s="27">
        <f>0.5+0.1</f>
        <v>0.6</v>
      </c>
      <c r="FM67" s="40" t="s">
        <v>62</v>
      </c>
      <c r="FN67" s="30">
        <v>1</v>
      </c>
      <c r="FO67" s="30">
        <v>357</v>
      </c>
      <c r="FP67" s="30">
        <v>7</v>
      </c>
      <c r="FQ67" s="30">
        <f t="shared" si="9"/>
        <v>2499</v>
      </c>
      <c r="FR67" s="30">
        <f t="shared" si="10"/>
        <v>1549.3999999999999</v>
      </c>
      <c r="FS67" s="41" t="s">
        <v>64</v>
      </c>
      <c r="FT67" s="30" t="s">
        <v>63</v>
      </c>
      <c r="FY67" s="90"/>
    </row>
    <row r="68" spans="1:181" s="67" customFormat="1" ht="18" customHeight="1" x14ac:dyDescent="0.2">
      <c r="A68" s="52">
        <v>42040</v>
      </c>
      <c r="B68" s="10" t="s">
        <v>351</v>
      </c>
      <c r="C68" s="19" t="s">
        <v>65</v>
      </c>
      <c r="D68" s="19" t="s">
        <v>87</v>
      </c>
      <c r="E68" s="20" t="s">
        <v>1795</v>
      </c>
      <c r="F68" s="10" t="s">
        <v>88</v>
      </c>
      <c r="G68" s="10" t="s">
        <v>365</v>
      </c>
      <c r="H68" s="35" t="s">
        <v>88</v>
      </c>
      <c r="I68" s="34" t="s">
        <v>454</v>
      </c>
      <c r="J68" s="35" t="s">
        <v>88</v>
      </c>
      <c r="K68" s="34" t="s">
        <v>455</v>
      </c>
      <c r="L68" s="35" t="s">
        <v>88</v>
      </c>
      <c r="M68" s="34" t="s">
        <v>456</v>
      </c>
      <c r="N68" s="35" t="s">
        <v>88</v>
      </c>
      <c r="O68" s="34" t="s">
        <v>457</v>
      </c>
      <c r="P68" s="35" t="s">
        <v>88</v>
      </c>
      <c r="Q68" s="34" t="s">
        <v>458</v>
      </c>
      <c r="R68" s="35" t="s">
        <v>88</v>
      </c>
      <c r="S68" s="34" t="s">
        <v>459</v>
      </c>
      <c r="T68" s="35" t="s">
        <v>88</v>
      </c>
      <c r="U68" s="34" t="s">
        <v>460</v>
      </c>
      <c r="V68" s="35" t="s">
        <v>461</v>
      </c>
      <c r="W68" s="34" t="s">
        <v>462</v>
      </c>
      <c r="X68" s="35" t="s">
        <v>168</v>
      </c>
      <c r="Y68" s="34" t="s">
        <v>463</v>
      </c>
      <c r="Z68" s="35" t="s">
        <v>398</v>
      </c>
      <c r="AA68" s="34" t="s">
        <v>464</v>
      </c>
      <c r="AB68" s="35" t="s">
        <v>200</v>
      </c>
      <c r="AC68" s="34" t="s">
        <v>465</v>
      </c>
      <c r="AD68" s="35"/>
      <c r="AE68" s="34"/>
      <c r="AF68" s="35"/>
      <c r="AG68" s="34"/>
      <c r="AH68" s="35"/>
      <c r="AI68" s="34"/>
      <c r="AJ68" s="35"/>
      <c r="AK68" s="34"/>
      <c r="AL68" s="35"/>
      <c r="AM68" s="34"/>
      <c r="AN68" s="35"/>
      <c r="AO68" s="34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34" t="s">
        <v>1874</v>
      </c>
      <c r="DY68" s="36"/>
      <c r="DZ68" s="43"/>
      <c r="EA68" s="36"/>
      <c r="EB68" s="34" t="s">
        <v>453</v>
      </c>
      <c r="EC68" s="36"/>
      <c r="ED68" s="43"/>
      <c r="EE68" s="43"/>
      <c r="EF68" s="38"/>
      <c r="EG68" s="38"/>
      <c r="EH68" s="38"/>
      <c r="EI68" s="38"/>
      <c r="EJ68" s="38"/>
      <c r="EK68" s="38"/>
      <c r="EL68" s="38"/>
      <c r="EM68" s="44"/>
      <c r="EN68" s="38"/>
      <c r="EO68" s="38"/>
      <c r="EP68" s="38"/>
      <c r="EQ68" s="38"/>
      <c r="ER68" s="43" t="s">
        <v>1830</v>
      </c>
      <c r="ES68" s="39">
        <v>99.62</v>
      </c>
      <c r="ET68" s="25">
        <f t="shared" si="7"/>
        <v>224.36936936936937</v>
      </c>
      <c r="EU68" s="7" t="s">
        <v>387</v>
      </c>
      <c r="EV68" s="8" t="s">
        <v>388</v>
      </c>
      <c r="EW68" s="26"/>
      <c r="EX68" s="26"/>
      <c r="EY68" s="26"/>
      <c r="EZ68" s="64">
        <v>2.2200000000000002</v>
      </c>
      <c r="FA68" s="64">
        <v>6.69</v>
      </c>
      <c r="FB68" s="26"/>
      <c r="FC68" s="96" t="s">
        <v>68</v>
      </c>
      <c r="FD68" s="97"/>
      <c r="FE68" s="97"/>
      <c r="FF68" s="97"/>
      <c r="FG68" s="98"/>
      <c r="FH68" s="27">
        <v>2.875</v>
      </c>
      <c r="FI68" s="27">
        <v>2.875</v>
      </c>
      <c r="FJ68" s="27">
        <v>8.5</v>
      </c>
      <c r="FK68" s="28">
        <f t="shared" si="8"/>
        <v>4.0658456307870371E-2</v>
      </c>
      <c r="FL68" s="27">
        <v>0.95</v>
      </c>
      <c r="FM68" s="40" t="s">
        <v>62</v>
      </c>
      <c r="FN68" s="30">
        <v>1</v>
      </c>
      <c r="FO68" s="30">
        <v>238</v>
      </c>
      <c r="FP68" s="30">
        <v>5</v>
      </c>
      <c r="FQ68" s="30">
        <f t="shared" si="9"/>
        <v>1190</v>
      </c>
      <c r="FR68" s="30">
        <f t="shared" si="10"/>
        <v>1180.5</v>
      </c>
      <c r="FS68" s="31" t="s">
        <v>64</v>
      </c>
      <c r="FT68" s="30" t="s">
        <v>63</v>
      </c>
      <c r="FY68" s="90"/>
    </row>
    <row r="69" spans="1:181" s="67" customFormat="1" ht="18" customHeight="1" x14ac:dyDescent="0.2">
      <c r="A69" s="52">
        <v>42040</v>
      </c>
      <c r="B69" s="10" t="s">
        <v>552</v>
      </c>
      <c r="C69" s="19" t="s">
        <v>65</v>
      </c>
      <c r="D69" s="19" t="s">
        <v>87</v>
      </c>
      <c r="E69" s="20" t="s">
        <v>1795</v>
      </c>
      <c r="F69" s="34" t="s">
        <v>107</v>
      </c>
      <c r="G69" s="34" t="s">
        <v>703</v>
      </c>
      <c r="H69" s="35" t="s">
        <v>200</v>
      </c>
      <c r="I69" s="34" t="s">
        <v>704</v>
      </c>
      <c r="J69" s="35" t="s">
        <v>475</v>
      </c>
      <c r="K69" s="34" t="s">
        <v>705</v>
      </c>
      <c r="L69" s="35" t="s">
        <v>475</v>
      </c>
      <c r="M69" s="34" t="s">
        <v>706</v>
      </c>
      <c r="N69" s="35" t="s">
        <v>88</v>
      </c>
      <c r="O69" s="34" t="s">
        <v>707</v>
      </c>
      <c r="P69" s="35" t="s">
        <v>88</v>
      </c>
      <c r="Q69" s="34" t="s">
        <v>708</v>
      </c>
      <c r="R69" s="35" t="s">
        <v>88</v>
      </c>
      <c r="S69" s="34" t="s">
        <v>709</v>
      </c>
      <c r="T69" s="35" t="s">
        <v>159</v>
      </c>
      <c r="U69" s="34" t="s">
        <v>710</v>
      </c>
      <c r="V69" s="35" t="s">
        <v>107</v>
      </c>
      <c r="W69" s="34" t="s">
        <v>711</v>
      </c>
      <c r="X69" s="35" t="s">
        <v>140</v>
      </c>
      <c r="Y69" s="34" t="s">
        <v>712</v>
      </c>
      <c r="Z69" s="35" t="s">
        <v>140</v>
      </c>
      <c r="AA69" s="34" t="s">
        <v>713</v>
      </c>
      <c r="AB69" s="35" t="s">
        <v>140</v>
      </c>
      <c r="AC69" s="34" t="s">
        <v>714</v>
      </c>
      <c r="AD69" s="35" t="s">
        <v>309</v>
      </c>
      <c r="AE69" s="34" t="s">
        <v>715</v>
      </c>
      <c r="AF69" s="35" t="s">
        <v>102</v>
      </c>
      <c r="AG69" s="34" t="s">
        <v>716</v>
      </c>
      <c r="AH69" s="35" t="s">
        <v>102</v>
      </c>
      <c r="AI69" s="34" t="s">
        <v>717</v>
      </c>
      <c r="AJ69" s="35" t="s">
        <v>102</v>
      </c>
      <c r="AK69" s="34" t="s">
        <v>718</v>
      </c>
      <c r="AL69" s="35" t="s">
        <v>490</v>
      </c>
      <c r="AM69" s="34" t="s">
        <v>719</v>
      </c>
      <c r="AN69" s="35" t="s">
        <v>419</v>
      </c>
      <c r="AO69" s="34" t="s">
        <v>720</v>
      </c>
      <c r="AP69" s="35" t="s">
        <v>111</v>
      </c>
      <c r="AQ69" s="34" t="s">
        <v>721</v>
      </c>
      <c r="AR69" s="35"/>
      <c r="AS69" s="34"/>
      <c r="AT69" s="35"/>
      <c r="AU69" s="34"/>
      <c r="AV69" s="35"/>
      <c r="AW69" s="34"/>
      <c r="AX69" s="35"/>
      <c r="AY69" s="34"/>
      <c r="AZ69" s="35"/>
      <c r="BA69" s="34"/>
      <c r="BB69" s="35"/>
      <c r="BC69" s="34"/>
      <c r="BD69" s="35"/>
      <c r="BE69" s="34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43"/>
      <c r="DY69" s="36"/>
      <c r="DZ69" s="43"/>
      <c r="EA69" s="36"/>
      <c r="EB69" s="34" t="s">
        <v>704</v>
      </c>
      <c r="EC69" s="36"/>
      <c r="ED69" s="43"/>
      <c r="EE69" s="43"/>
      <c r="EF69" s="38"/>
      <c r="EG69" s="38"/>
      <c r="EH69" s="38"/>
      <c r="EI69" s="38"/>
      <c r="EJ69" s="38"/>
      <c r="EK69" s="38"/>
      <c r="EL69" s="38"/>
      <c r="EM69" s="44"/>
      <c r="EN69" s="38"/>
      <c r="EO69" s="38"/>
      <c r="EP69" s="38"/>
      <c r="EQ69" s="38"/>
      <c r="ER69" s="43" t="s">
        <v>1839</v>
      </c>
      <c r="ES69" s="39">
        <v>180.47</v>
      </c>
      <c r="ET69" s="25">
        <f t="shared" si="7"/>
        <v>406.46396396396398</v>
      </c>
      <c r="EU69" s="7" t="s">
        <v>1146</v>
      </c>
      <c r="EV69" s="8" t="s">
        <v>1147</v>
      </c>
      <c r="EW69" s="26"/>
      <c r="EX69" s="26"/>
      <c r="EY69" s="26"/>
      <c r="EZ69" s="64">
        <v>3.29</v>
      </c>
      <c r="FA69" s="64">
        <v>5.59</v>
      </c>
      <c r="FB69" s="26"/>
      <c r="FC69" s="96" t="s">
        <v>68</v>
      </c>
      <c r="FD69" s="97"/>
      <c r="FE69" s="97"/>
      <c r="FF69" s="97"/>
      <c r="FG69" s="98"/>
      <c r="FH69" s="27">
        <v>3.75</v>
      </c>
      <c r="FI69" s="27">
        <v>3.75</v>
      </c>
      <c r="FJ69" s="27">
        <v>10.5</v>
      </c>
      <c r="FK69" s="28">
        <f t="shared" si="8"/>
        <v>8.544921875E-2</v>
      </c>
      <c r="FL69" s="27">
        <f>2.2+0.1</f>
        <v>2.3000000000000003</v>
      </c>
      <c r="FM69" s="40" t="s">
        <v>62</v>
      </c>
      <c r="FN69" s="30">
        <v>1</v>
      </c>
      <c r="FO69" s="30">
        <v>120</v>
      </c>
      <c r="FP69" s="30">
        <v>4</v>
      </c>
      <c r="FQ69" s="30">
        <f t="shared" si="9"/>
        <v>480</v>
      </c>
      <c r="FR69" s="30">
        <f t="shared" si="10"/>
        <v>1154.0000000000002</v>
      </c>
      <c r="FS69" s="41" t="s">
        <v>64</v>
      </c>
      <c r="FT69" s="30" t="s">
        <v>63</v>
      </c>
      <c r="FY69" s="90"/>
    </row>
    <row r="70" spans="1:181" s="67" customFormat="1" ht="18" customHeight="1" x14ac:dyDescent="0.2">
      <c r="A70" s="52">
        <v>42040</v>
      </c>
      <c r="B70" s="11" t="s">
        <v>354</v>
      </c>
      <c r="C70" s="19" t="s">
        <v>65</v>
      </c>
      <c r="D70" s="19" t="s">
        <v>87</v>
      </c>
      <c r="E70" s="20" t="s">
        <v>1795</v>
      </c>
      <c r="F70" s="10" t="s">
        <v>107</v>
      </c>
      <c r="G70" s="74" t="s">
        <v>368</v>
      </c>
      <c r="H70" s="35" t="s">
        <v>475</v>
      </c>
      <c r="I70" s="34" t="s">
        <v>499</v>
      </c>
      <c r="J70" s="35" t="s">
        <v>475</v>
      </c>
      <c r="K70" s="34" t="s">
        <v>500</v>
      </c>
      <c r="L70" s="35" t="s">
        <v>418</v>
      </c>
      <c r="M70" s="34" t="s">
        <v>501</v>
      </c>
      <c r="N70" s="35" t="s">
        <v>418</v>
      </c>
      <c r="O70" s="34" t="s">
        <v>502</v>
      </c>
      <c r="P70" s="35" t="s">
        <v>88</v>
      </c>
      <c r="Q70" s="34" t="s">
        <v>503</v>
      </c>
      <c r="R70" s="35" t="s">
        <v>88</v>
      </c>
      <c r="S70" s="34" t="s">
        <v>504</v>
      </c>
      <c r="T70" s="35" t="s">
        <v>88</v>
      </c>
      <c r="U70" s="34" t="s">
        <v>505</v>
      </c>
      <c r="V70" s="35" t="s">
        <v>159</v>
      </c>
      <c r="W70" s="34" t="s">
        <v>506</v>
      </c>
      <c r="X70" s="35" t="s">
        <v>136</v>
      </c>
      <c r="Y70" s="34" t="s">
        <v>507</v>
      </c>
      <c r="Z70" s="35" t="s">
        <v>107</v>
      </c>
      <c r="AA70" s="34" t="s">
        <v>508</v>
      </c>
      <c r="AB70" s="35" t="s">
        <v>140</v>
      </c>
      <c r="AC70" s="34" t="s">
        <v>509</v>
      </c>
      <c r="AD70" s="35" t="s">
        <v>140</v>
      </c>
      <c r="AE70" s="34" t="s">
        <v>510</v>
      </c>
      <c r="AF70" s="35" t="s">
        <v>140</v>
      </c>
      <c r="AG70" s="34" t="s">
        <v>511</v>
      </c>
      <c r="AH70" s="35" t="s">
        <v>140</v>
      </c>
      <c r="AI70" s="34" t="s">
        <v>512</v>
      </c>
      <c r="AJ70" s="35" t="s">
        <v>239</v>
      </c>
      <c r="AK70" s="34" t="s">
        <v>513</v>
      </c>
      <c r="AL70" s="35" t="s">
        <v>309</v>
      </c>
      <c r="AM70" s="34" t="s">
        <v>514</v>
      </c>
      <c r="AN70" s="35" t="s">
        <v>102</v>
      </c>
      <c r="AO70" s="34" t="s">
        <v>501</v>
      </c>
      <c r="AP70" s="35" t="s">
        <v>102</v>
      </c>
      <c r="AQ70" s="34" t="s">
        <v>502</v>
      </c>
      <c r="AR70" s="35" t="s">
        <v>102</v>
      </c>
      <c r="AS70" s="34" t="s">
        <v>515</v>
      </c>
      <c r="AT70" s="35" t="s">
        <v>102</v>
      </c>
      <c r="AU70" s="34" t="s">
        <v>516</v>
      </c>
      <c r="AV70" s="35" t="s">
        <v>490</v>
      </c>
      <c r="AW70" s="34" t="s">
        <v>517</v>
      </c>
      <c r="AX70" s="35" t="s">
        <v>419</v>
      </c>
      <c r="AY70" s="34" t="s">
        <v>518</v>
      </c>
      <c r="AZ70" s="35" t="s">
        <v>419</v>
      </c>
      <c r="BA70" s="34" t="s">
        <v>519</v>
      </c>
      <c r="BB70" s="35" t="s">
        <v>168</v>
      </c>
      <c r="BC70" s="34" t="s">
        <v>520</v>
      </c>
      <c r="BD70" s="35" t="s">
        <v>398</v>
      </c>
      <c r="BE70" s="34" t="s">
        <v>521</v>
      </c>
      <c r="BF70" s="35" t="s">
        <v>111</v>
      </c>
      <c r="BG70" s="34" t="s">
        <v>522</v>
      </c>
      <c r="BH70" s="35" t="s">
        <v>151</v>
      </c>
      <c r="BI70" s="34" t="s">
        <v>524</v>
      </c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34" t="s">
        <v>497</v>
      </c>
      <c r="DY70" s="36"/>
      <c r="DZ70" s="43"/>
      <c r="EA70" s="36"/>
      <c r="EB70" s="34" t="s">
        <v>498</v>
      </c>
      <c r="EC70" s="36"/>
      <c r="ED70" s="43"/>
      <c r="EE70" s="43"/>
      <c r="EF70" s="38"/>
      <c r="EG70" s="38"/>
      <c r="EH70" s="38"/>
      <c r="EI70" s="38"/>
      <c r="EJ70" s="38"/>
      <c r="EK70" s="38"/>
      <c r="EL70" s="38"/>
      <c r="EM70" s="44"/>
      <c r="EN70" s="38"/>
      <c r="EO70" s="38"/>
      <c r="EP70" s="38"/>
      <c r="EQ70" s="38"/>
      <c r="ER70" s="43" t="s">
        <v>1833</v>
      </c>
      <c r="ES70" s="39">
        <v>119.84</v>
      </c>
      <c r="ET70" s="25">
        <f t="shared" ref="ET70:ET101" si="11">ES70/0.444</f>
        <v>269.90990990990991</v>
      </c>
      <c r="EU70" s="12">
        <v>38568742070</v>
      </c>
      <c r="EV70" s="13">
        <v>10038568742077</v>
      </c>
      <c r="EW70" s="26"/>
      <c r="EX70" s="26"/>
      <c r="EY70" s="26"/>
      <c r="EZ70" s="64">
        <v>3.29</v>
      </c>
      <c r="FA70" s="64">
        <v>10.039999999999999</v>
      </c>
      <c r="FB70" s="26"/>
      <c r="FC70" s="96" t="s">
        <v>68</v>
      </c>
      <c r="FD70" s="97"/>
      <c r="FE70" s="97"/>
      <c r="FF70" s="97"/>
      <c r="FG70" s="98"/>
      <c r="FH70" s="27">
        <v>3.75</v>
      </c>
      <c r="FI70" s="27">
        <v>3.75</v>
      </c>
      <c r="FJ70" s="27">
        <v>10.5</v>
      </c>
      <c r="FK70" s="28">
        <f t="shared" si="8"/>
        <v>8.544921875E-2</v>
      </c>
      <c r="FL70" s="27">
        <f>1.9+0.1</f>
        <v>2</v>
      </c>
      <c r="FM70" s="40" t="s">
        <v>62</v>
      </c>
      <c r="FN70" s="30">
        <v>1</v>
      </c>
      <c r="FO70" s="30">
        <v>143</v>
      </c>
      <c r="FP70" s="30">
        <v>4</v>
      </c>
      <c r="FQ70" s="30">
        <f t="shared" si="9"/>
        <v>572</v>
      </c>
      <c r="FR70" s="30">
        <f t="shared" si="10"/>
        <v>1194</v>
      </c>
      <c r="FS70" s="30" t="s">
        <v>64</v>
      </c>
      <c r="FT70" s="30" t="s">
        <v>63</v>
      </c>
      <c r="FY70" s="90"/>
    </row>
    <row r="71" spans="1:181" s="67" customFormat="1" ht="18" customHeight="1" x14ac:dyDescent="0.2">
      <c r="A71" s="52">
        <v>42040</v>
      </c>
      <c r="B71" s="10" t="s">
        <v>548</v>
      </c>
      <c r="C71" s="19" t="s">
        <v>65</v>
      </c>
      <c r="D71" s="19" t="s">
        <v>87</v>
      </c>
      <c r="E71" s="20" t="s">
        <v>1795</v>
      </c>
      <c r="F71" s="34" t="s">
        <v>107</v>
      </c>
      <c r="G71" s="34" t="s">
        <v>612</v>
      </c>
      <c r="H71" s="35" t="s">
        <v>200</v>
      </c>
      <c r="I71" s="34" t="s">
        <v>613</v>
      </c>
      <c r="J71" s="35" t="s">
        <v>475</v>
      </c>
      <c r="K71" s="34" t="s">
        <v>614</v>
      </c>
      <c r="L71" s="35" t="s">
        <v>475</v>
      </c>
      <c r="M71" s="34" t="s">
        <v>615</v>
      </c>
      <c r="N71" s="35" t="s">
        <v>88</v>
      </c>
      <c r="O71" s="34" t="s">
        <v>616</v>
      </c>
      <c r="P71" s="35" t="s">
        <v>88</v>
      </c>
      <c r="Q71" s="34" t="s">
        <v>617</v>
      </c>
      <c r="R71" s="35" t="s">
        <v>88</v>
      </c>
      <c r="S71" s="34" t="s">
        <v>618</v>
      </c>
      <c r="T71" s="35" t="s">
        <v>159</v>
      </c>
      <c r="U71" s="34" t="s">
        <v>619</v>
      </c>
      <c r="V71" s="35" t="s">
        <v>107</v>
      </c>
      <c r="W71" s="34" t="s">
        <v>620</v>
      </c>
      <c r="X71" s="35" t="s">
        <v>140</v>
      </c>
      <c r="Y71" s="34" t="s">
        <v>621</v>
      </c>
      <c r="Z71" s="35" t="s">
        <v>140</v>
      </c>
      <c r="AA71" s="34" t="s">
        <v>622</v>
      </c>
      <c r="AB71" s="35" t="s">
        <v>140</v>
      </c>
      <c r="AC71" s="34" t="s">
        <v>623</v>
      </c>
      <c r="AD71" s="35" t="s">
        <v>309</v>
      </c>
      <c r="AE71" s="34" t="s">
        <v>624</v>
      </c>
      <c r="AF71" s="35" t="s">
        <v>102</v>
      </c>
      <c r="AG71" s="34" t="s">
        <v>625</v>
      </c>
      <c r="AH71" s="35" t="s">
        <v>102</v>
      </c>
      <c r="AI71" s="34" t="s">
        <v>626</v>
      </c>
      <c r="AJ71" s="35" t="s">
        <v>102</v>
      </c>
      <c r="AK71" s="34" t="s">
        <v>627</v>
      </c>
      <c r="AL71" s="35" t="s">
        <v>490</v>
      </c>
      <c r="AM71" s="34" t="s">
        <v>628</v>
      </c>
      <c r="AN71" s="35" t="s">
        <v>419</v>
      </c>
      <c r="AO71" s="34" t="s">
        <v>629</v>
      </c>
      <c r="AP71" s="35" t="s">
        <v>111</v>
      </c>
      <c r="AQ71" s="34" t="s">
        <v>630</v>
      </c>
      <c r="AR71" s="35" t="s">
        <v>151</v>
      </c>
      <c r="AS71" s="34" t="s">
        <v>631</v>
      </c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43"/>
      <c r="DY71" s="34"/>
      <c r="DZ71" s="43"/>
      <c r="EA71" s="36"/>
      <c r="EB71" s="34" t="s">
        <v>613</v>
      </c>
      <c r="EC71" s="36"/>
      <c r="ED71" s="43"/>
      <c r="EE71" s="43"/>
      <c r="EF71" s="38"/>
      <c r="EG71" s="38"/>
      <c r="EH71" s="38"/>
      <c r="EI71" s="38"/>
      <c r="EJ71" s="38"/>
      <c r="EK71" s="38"/>
      <c r="EL71" s="38"/>
      <c r="EM71" s="44"/>
      <c r="EN71" s="38"/>
      <c r="EO71" s="38"/>
      <c r="EP71" s="38"/>
      <c r="EQ71" s="38"/>
      <c r="ER71" s="43" t="s">
        <v>1837</v>
      </c>
      <c r="ES71" s="39">
        <v>272.87</v>
      </c>
      <c r="ET71" s="25">
        <f t="shared" si="11"/>
        <v>614.57207207207205</v>
      </c>
      <c r="EU71" s="7" t="s">
        <v>1138</v>
      </c>
      <c r="EV71" s="8" t="s">
        <v>1139</v>
      </c>
      <c r="EW71" s="26"/>
      <c r="EX71" s="26"/>
      <c r="EY71" s="26"/>
      <c r="EZ71" s="64">
        <v>3.29</v>
      </c>
      <c r="FA71" s="64">
        <v>10.039999999999999</v>
      </c>
      <c r="FB71" s="26"/>
      <c r="FC71" s="96" t="s">
        <v>68</v>
      </c>
      <c r="FD71" s="97"/>
      <c r="FE71" s="97"/>
      <c r="FF71" s="97"/>
      <c r="FG71" s="98"/>
      <c r="FH71" s="27">
        <v>4</v>
      </c>
      <c r="FI71" s="27">
        <v>4</v>
      </c>
      <c r="FJ71" s="27">
        <v>14</v>
      </c>
      <c r="FK71" s="28">
        <f t="shared" si="8"/>
        <v>0.12962962962962962</v>
      </c>
      <c r="FL71" s="27">
        <f>3.3+0.1</f>
        <v>3.4</v>
      </c>
      <c r="FM71" s="40" t="s">
        <v>62</v>
      </c>
      <c r="FN71" s="30">
        <v>1</v>
      </c>
      <c r="FO71" s="30">
        <v>120</v>
      </c>
      <c r="FP71" s="30">
        <v>2</v>
      </c>
      <c r="FQ71" s="30">
        <f t="shared" si="9"/>
        <v>240</v>
      </c>
      <c r="FR71" s="30">
        <f t="shared" si="10"/>
        <v>866</v>
      </c>
      <c r="FS71" s="41" t="s">
        <v>64</v>
      </c>
      <c r="FT71" s="30" t="s">
        <v>63</v>
      </c>
      <c r="FY71" s="90"/>
    </row>
    <row r="72" spans="1:181" s="67" customFormat="1" ht="18" customHeight="1" x14ac:dyDescent="0.2">
      <c r="A72" s="52">
        <v>42040</v>
      </c>
      <c r="B72" s="10" t="s">
        <v>545</v>
      </c>
      <c r="C72" s="19" t="s">
        <v>65</v>
      </c>
      <c r="D72" s="19" t="s">
        <v>87</v>
      </c>
      <c r="E72" s="20" t="s">
        <v>1795</v>
      </c>
      <c r="F72" s="34" t="s">
        <v>466</v>
      </c>
      <c r="G72" s="34" t="s">
        <v>570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43"/>
      <c r="DY72" s="36"/>
      <c r="DZ72" s="34"/>
      <c r="EA72" s="36"/>
      <c r="EB72" s="43"/>
      <c r="EC72" s="36"/>
      <c r="ED72" s="43"/>
      <c r="EE72" s="37"/>
      <c r="EF72" s="38"/>
      <c r="EG72" s="38"/>
      <c r="EH72" s="38"/>
      <c r="EI72" s="38"/>
      <c r="EJ72" s="38"/>
      <c r="EK72" s="38"/>
      <c r="EL72" s="38"/>
      <c r="EM72" s="34"/>
      <c r="EN72" s="38"/>
      <c r="EO72" s="38"/>
      <c r="EP72" s="38"/>
      <c r="EQ72" s="38"/>
      <c r="ER72" s="34" t="s">
        <v>1834</v>
      </c>
      <c r="ES72" s="39">
        <v>182.1</v>
      </c>
      <c r="ET72" s="25">
        <f t="shared" si="11"/>
        <v>410.1351351351351</v>
      </c>
      <c r="EU72" s="7" t="s">
        <v>1132</v>
      </c>
      <c r="EV72" s="8" t="s">
        <v>1133</v>
      </c>
      <c r="EW72" s="26"/>
      <c r="EX72" s="26"/>
      <c r="EY72" s="26"/>
      <c r="EZ72" s="64">
        <v>3.07</v>
      </c>
      <c r="FA72" s="64">
        <v>9.1300000000000008</v>
      </c>
      <c r="FB72" s="26"/>
      <c r="FC72" s="96" t="s">
        <v>68</v>
      </c>
      <c r="FD72" s="97"/>
      <c r="FE72" s="97"/>
      <c r="FF72" s="97"/>
      <c r="FG72" s="98"/>
      <c r="FH72" s="27">
        <v>3.75</v>
      </c>
      <c r="FI72" s="27">
        <v>3.75</v>
      </c>
      <c r="FJ72" s="27">
        <v>10.5</v>
      </c>
      <c r="FK72" s="28">
        <f t="shared" si="8"/>
        <v>8.544921875E-2</v>
      </c>
      <c r="FL72" s="27">
        <f>1.6+0.1</f>
        <v>1.7000000000000002</v>
      </c>
      <c r="FM72" s="40" t="s">
        <v>62</v>
      </c>
      <c r="FN72" s="30">
        <v>1</v>
      </c>
      <c r="FO72" s="30">
        <v>143</v>
      </c>
      <c r="FP72" s="30">
        <v>4</v>
      </c>
      <c r="FQ72" s="30">
        <f t="shared" si="9"/>
        <v>572</v>
      </c>
      <c r="FR72" s="30">
        <f t="shared" si="10"/>
        <v>1022.4000000000001</v>
      </c>
      <c r="FS72" s="41" t="s">
        <v>64</v>
      </c>
      <c r="FT72" s="30" t="s">
        <v>63</v>
      </c>
      <c r="FY72" s="90"/>
    </row>
    <row r="73" spans="1:181" s="67" customFormat="1" ht="18" customHeight="1" x14ac:dyDescent="0.2">
      <c r="A73" s="52">
        <v>42040</v>
      </c>
      <c r="B73" s="10" t="s">
        <v>554</v>
      </c>
      <c r="C73" s="19" t="s">
        <v>65</v>
      </c>
      <c r="D73" s="19" t="s">
        <v>87</v>
      </c>
      <c r="E73" s="20" t="s">
        <v>1795</v>
      </c>
      <c r="F73" s="34" t="s">
        <v>102</v>
      </c>
      <c r="G73" s="34" t="s">
        <v>764</v>
      </c>
      <c r="H73" s="35" t="s">
        <v>200</v>
      </c>
      <c r="I73" s="34" t="s">
        <v>784</v>
      </c>
      <c r="J73" s="35" t="s">
        <v>418</v>
      </c>
      <c r="K73" s="34" t="s">
        <v>785</v>
      </c>
      <c r="L73" s="35" t="s">
        <v>418</v>
      </c>
      <c r="M73" s="34" t="s">
        <v>786</v>
      </c>
      <c r="N73" s="35" t="s">
        <v>808</v>
      </c>
      <c r="O73" s="34" t="s">
        <v>765</v>
      </c>
      <c r="P73" s="35" t="s">
        <v>88</v>
      </c>
      <c r="Q73" s="44" t="str">
        <f>G93</f>
        <v>924793</v>
      </c>
      <c r="R73" s="35" t="s">
        <v>88</v>
      </c>
      <c r="S73" s="34" t="s">
        <v>787</v>
      </c>
      <c r="T73" s="35" t="s">
        <v>88</v>
      </c>
      <c r="U73" s="34" t="s">
        <v>788</v>
      </c>
      <c r="V73" s="35" t="s">
        <v>88</v>
      </c>
      <c r="W73" s="34" t="s">
        <v>789</v>
      </c>
      <c r="X73" s="35" t="s">
        <v>140</v>
      </c>
      <c r="Y73" s="34" t="s">
        <v>790</v>
      </c>
      <c r="Z73" s="35" t="s">
        <v>140</v>
      </c>
      <c r="AA73" s="34" t="s">
        <v>791</v>
      </c>
      <c r="AB73" s="35" t="s">
        <v>140</v>
      </c>
      <c r="AC73" s="34" t="s">
        <v>792</v>
      </c>
      <c r="AD73" s="35" t="s">
        <v>239</v>
      </c>
      <c r="AE73" s="34" t="s">
        <v>793</v>
      </c>
      <c r="AF73" s="35" t="s">
        <v>102</v>
      </c>
      <c r="AG73" s="34" t="s">
        <v>794</v>
      </c>
      <c r="AH73" s="35" t="s">
        <v>102</v>
      </c>
      <c r="AI73" s="34" t="s">
        <v>795</v>
      </c>
      <c r="AJ73" s="35" t="s">
        <v>102</v>
      </c>
      <c r="AK73" s="34" t="s">
        <v>796</v>
      </c>
      <c r="AL73" s="35" t="s">
        <v>102</v>
      </c>
      <c r="AM73" s="34" t="s">
        <v>797</v>
      </c>
      <c r="AN73" s="35" t="s">
        <v>102</v>
      </c>
      <c r="AO73" s="34" t="s">
        <v>785</v>
      </c>
      <c r="AP73" s="35" t="s">
        <v>102</v>
      </c>
      <c r="AQ73" s="34" t="s">
        <v>786</v>
      </c>
      <c r="AR73" s="35" t="s">
        <v>102</v>
      </c>
      <c r="AS73" s="34" t="s">
        <v>798</v>
      </c>
      <c r="AT73" s="35" t="s">
        <v>102</v>
      </c>
      <c r="AU73" s="34" t="s">
        <v>799</v>
      </c>
      <c r="AV73" s="35" t="s">
        <v>102</v>
      </c>
      <c r="AW73" s="34" t="s">
        <v>800</v>
      </c>
      <c r="AX73" s="35" t="s">
        <v>102</v>
      </c>
      <c r="AY73" s="34" t="s">
        <v>801</v>
      </c>
      <c r="AZ73" s="35" t="s">
        <v>396</v>
      </c>
      <c r="BA73" s="34" t="s">
        <v>802</v>
      </c>
      <c r="BB73" s="35" t="s">
        <v>168</v>
      </c>
      <c r="BC73" s="34" t="s">
        <v>803</v>
      </c>
      <c r="BD73" s="35" t="s">
        <v>398</v>
      </c>
      <c r="BE73" s="34" t="s">
        <v>804</v>
      </c>
      <c r="BF73" s="35" t="s">
        <v>111</v>
      </c>
      <c r="BG73" s="34" t="s">
        <v>805</v>
      </c>
      <c r="BH73" s="35" t="s">
        <v>766</v>
      </c>
      <c r="BI73" s="34" t="s">
        <v>802</v>
      </c>
      <c r="BJ73" s="35" t="s">
        <v>766</v>
      </c>
      <c r="BK73" s="34" t="s">
        <v>806</v>
      </c>
      <c r="BL73" s="35" t="s">
        <v>200</v>
      </c>
      <c r="BM73" s="34" t="s">
        <v>807</v>
      </c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34" t="s">
        <v>1875</v>
      </c>
      <c r="DY73" s="36"/>
      <c r="DZ73" s="43"/>
      <c r="EA73" s="36"/>
      <c r="EB73" s="43"/>
      <c r="EC73" s="36"/>
      <c r="ED73" s="34" t="s">
        <v>765</v>
      </c>
      <c r="EE73" s="43"/>
      <c r="EF73" s="38"/>
      <c r="EG73" s="38"/>
      <c r="EH73" s="38"/>
      <c r="EI73" s="38"/>
      <c r="EJ73" s="38"/>
      <c r="EK73" s="38"/>
      <c r="EL73" s="38"/>
      <c r="EM73" s="44"/>
      <c r="EN73" s="38"/>
      <c r="EO73" s="38"/>
      <c r="EP73" s="38"/>
      <c r="EQ73" s="38"/>
      <c r="ER73" s="43" t="s">
        <v>1840</v>
      </c>
      <c r="ES73" s="39">
        <v>54.86</v>
      </c>
      <c r="ET73" s="25">
        <f t="shared" si="11"/>
        <v>123.55855855855856</v>
      </c>
      <c r="EU73" s="7">
        <v>38568741981</v>
      </c>
      <c r="EV73" s="8">
        <v>10038568741988</v>
      </c>
      <c r="EW73" s="26"/>
      <c r="EX73" s="26"/>
      <c r="EY73" s="26"/>
      <c r="EZ73" s="64">
        <v>2.1800000000000002</v>
      </c>
      <c r="FA73" s="64">
        <v>2.62</v>
      </c>
      <c r="FB73" s="26"/>
      <c r="FC73" s="96" t="s">
        <v>68</v>
      </c>
      <c r="FD73" s="97"/>
      <c r="FE73" s="97"/>
      <c r="FF73" s="97"/>
      <c r="FG73" s="98"/>
      <c r="FH73" s="27">
        <v>2.25</v>
      </c>
      <c r="FI73" s="27">
        <v>2.25</v>
      </c>
      <c r="FJ73" s="27">
        <v>4.5</v>
      </c>
      <c r="FK73" s="28">
        <f t="shared" si="8"/>
        <v>1.318359375E-2</v>
      </c>
      <c r="FL73" s="27">
        <f>0.4+0.1</f>
        <v>0.5</v>
      </c>
      <c r="FM73" s="40" t="s">
        <v>62</v>
      </c>
      <c r="FN73" s="30">
        <v>1</v>
      </c>
      <c r="FO73" s="30">
        <v>357</v>
      </c>
      <c r="FP73" s="30">
        <v>9</v>
      </c>
      <c r="FQ73" s="30">
        <f t="shared" si="9"/>
        <v>3213</v>
      </c>
      <c r="FR73" s="30">
        <f t="shared" si="10"/>
        <v>1656.5</v>
      </c>
      <c r="FS73" s="41" t="s">
        <v>64</v>
      </c>
      <c r="FT73" s="30" t="s">
        <v>63</v>
      </c>
      <c r="FY73" s="90"/>
    </row>
    <row r="74" spans="1:181" s="67" customFormat="1" ht="18" customHeight="1" x14ac:dyDescent="0.2">
      <c r="A74" s="52">
        <v>42040</v>
      </c>
      <c r="B74" s="10" t="s">
        <v>567</v>
      </c>
      <c r="C74" s="19" t="s">
        <v>65</v>
      </c>
      <c r="D74" s="19" t="s">
        <v>87</v>
      </c>
      <c r="E74" s="20" t="s">
        <v>1795</v>
      </c>
      <c r="F74" s="34" t="s">
        <v>102</v>
      </c>
      <c r="G74" s="34" t="s">
        <v>1050</v>
      </c>
      <c r="H74" s="35" t="s">
        <v>200</v>
      </c>
      <c r="I74" s="34" t="s">
        <v>1053</v>
      </c>
      <c r="J74" s="35" t="s">
        <v>418</v>
      </c>
      <c r="K74" s="34" t="s">
        <v>1054</v>
      </c>
      <c r="L74" s="35" t="s">
        <v>418</v>
      </c>
      <c r="M74" s="34" t="s">
        <v>1055</v>
      </c>
      <c r="N74" s="35" t="s">
        <v>88</v>
      </c>
      <c r="O74" s="34" t="s">
        <v>1056</v>
      </c>
      <c r="P74" s="35" t="s">
        <v>88</v>
      </c>
      <c r="Q74" s="34" t="s">
        <v>1057</v>
      </c>
      <c r="R74" s="35" t="s">
        <v>88</v>
      </c>
      <c r="S74" s="34" t="s">
        <v>1058</v>
      </c>
      <c r="T74" s="35" t="s">
        <v>88</v>
      </c>
      <c r="U74" s="34" t="s">
        <v>1059</v>
      </c>
      <c r="V74" s="35" t="s">
        <v>159</v>
      </c>
      <c r="W74" s="34" t="s">
        <v>1060</v>
      </c>
      <c r="X74" s="35" t="s">
        <v>140</v>
      </c>
      <c r="Y74" s="34" t="s">
        <v>1061</v>
      </c>
      <c r="Z74" s="35" t="s">
        <v>100</v>
      </c>
      <c r="AA74" s="34" t="s">
        <v>1062</v>
      </c>
      <c r="AB74" s="34" t="s">
        <v>102</v>
      </c>
      <c r="AC74" s="34" t="s">
        <v>1063</v>
      </c>
      <c r="AD74" s="35" t="s">
        <v>102</v>
      </c>
      <c r="AE74" s="34" t="s">
        <v>1064</v>
      </c>
      <c r="AF74" s="35" t="s">
        <v>102</v>
      </c>
      <c r="AG74" s="34" t="s">
        <v>1065</v>
      </c>
      <c r="AH74" s="35" t="s">
        <v>102</v>
      </c>
      <c r="AI74" s="34" t="s">
        <v>1066</v>
      </c>
      <c r="AJ74" s="35" t="s">
        <v>102</v>
      </c>
      <c r="AK74" s="34" t="s">
        <v>1067</v>
      </c>
      <c r="AL74" s="35" t="s">
        <v>102</v>
      </c>
      <c r="AM74" s="34" t="s">
        <v>1068</v>
      </c>
      <c r="AN74" s="35" t="s">
        <v>102</v>
      </c>
      <c r="AO74" s="34" t="s">
        <v>1054</v>
      </c>
      <c r="AP74" s="35" t="s">
        <v>102</v>
      </c>
      <c r="AQ74" s="34" t="s">
        <v>1055</v>
      </c>
      <c r="AR74" s="35" t="s">
        <v>102</v>
      </c>
      <c r="AS74" s="34" t="s">
        <v>1069</v>
      </c>
      <c r="AT74" s="35" t="s">
        <v>102</v>
      </c>
      <c r="AU74" s="34" t="s">
        <v>1070</v>
      </c>
      <c r="AV74" s="35" t="s">
        <v>102</v>
      </c>
      <c r="AW74" s="34" t="s">
        <v>1071</v>
      </c>
      <c r="AX74" s="35" t="s">
        <v>102</v>
      </c>
      <c r="AY74" s="34" t="s">
        <v>1072</v>
      </c>
      <c r="AZ74" s="35" t="s">
        <v>396</v>
      </c>
      <c r="BA74" s="34" t="s">
        <v>1073</v>
      </c>
      <c r="BB74" s="35" t="s">
        <v>168</v>
      </c>
      <c r="BC74" s="34" t="s">
        <v>1074</v>
      </c>
      <c r="BD74" s="35" t="s">
        <v>398</v>
      </c>
      <c r="BE74" s="34" t="s">
        <v>1075</v>
      </c>
      <c r="BF74" s="35" t="s">
        <v>170</v>
      </c>
      <c r="BG74" s="34" t="s">
        <v>1076</v>
      </c>
      <c r="BH74" s="35" t="s">
        <v>151</v>
      </c>
      <c r="BI74" s="34" t="s">
        <v>1077</v>
      </c>
      <c r="BJ74" s="35"/>
      <c r="BK74" s="34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34" t="s">
        <v>1051</v>
      </c>
      <c r="DY74" s="36"/>
      <c r="DZ74" s="43"/>
      <c r="EA74" s="36"/>
      <c r="EB74" s="34" t="s">
        <v>1078</v>
      </c>
      <c r="EC74" s="36"/>
      <c r="ED74" s="34" t="s">
        <v>1052</v>
      </c>
      <c r="EE74" s="43"/>
      <c r="EF74" s="38"/>
      <c r="EG74" s="38"/>
      <c r="EH74" s="38"/>
      <c r="EI74" s="38"/>
      <c r="EJ74" s="38"/>
      <c r="EK74" s="38"/>
      <c r="EL74" s="38"/>
      <c r="EM74" s="44"/>
      <c r="EN74" s="38"/>
      <c r="EO74" s="38"/>
      <c r="EP74" s="38"/>
      <c r="EQ74" s="38"/>
      <c r="ER74" s="43" t="s">
        <v>1849</v>
      </c>
      <c r="ES74" s="39">
        <v>114.06</v>
      </c>
      <c r="ET74" s="25">
        <f t="shared" si="11"/>
        <v>256.89189189189187</v>
      </c>
      <c r="EU74" s="7">
        <v>38568740984</v>
      </c>
      <c r="EV74" s="8">
        <v>10038568740981</v>
      </c>
      <c r="EW74" s="26"/>
      <c r="EX74" s="26"/>
      <c r="EY74" s="26"/>
      <c r="EZ74" s="64">
        <v>2.9</v>
      </c>
      <c r="FA74" s="64">
        <v>3.9</v>
      </c>
      <c r="FB74" s="26"/>
      <c r="FC74" s="96" t="s">
        <v>68</v>
      </c>
      <c r="FD74" s="97"/>
      <c r="FE74" s="97"/>
      <c r="FF74" s="97"/>
      <c r="FG74" s="98"/>
      <c r="FH74" s="27">
        <v>3.75</v>
      </c>
      <c r="FI74" s="27">
        <v>3.75</v>
      </c>
      <c r="FJ74" s="27">
        <v>5.3</v>
      </c>
      <c r="FK74" s="28">
        <f t="shared" si="8"/>
        <v>4.3131510416666664E-2</v>
      </c>
      <c r="FL74" s="27">
        <f>0.4+0.1</f>
        <v>0.5</v>
      </c>
      <c r="FM74" s="40" t="s">
        <v>62</v>
      </c>
      <c r="FN74" s="30">
        <v>1</v>
      </c>
      <c r="FO74" s="30">
        <v>120</v>
      </c>
      <c r="FP74" s="30">
        <v>8</v>
      </c>
      <c r="FQ74" s="30">
        <f t="shared" si="9"/>
        <v>960</v>
      </c>
      <c r="FR74" s="30">
        <f t="shared" si="10"/>
        <v>530</v>
      </c>
      <c r="FS74" s="30" t="s">
        <v>64</v>
      </c>
      <c r="FT74" s="30" t="s">
        <v>63</v>
      </c>
      <c r="FY74" s="90"/>
    </row>
    <row r="75" spans="1:181" s="67" customFormat="1" ht="18" customHeight="1" x14ac:dyDescent="0.2">
      <c r="A75" s="52">
        <v>42040</v>
      </c>
      <c r="B75" s="10" t="s">
        <v>555</v>
      </c>
      <c r="C75" s="19" t="s">
        <v>65</v>
      </c>
      <c r="D75" s="19" t="s">
        <v>87</v>
      </c>
      <c r="E75" s="20" t="s">
        <v>1795</v>
      </c>
      <c r="F75" s="34" t="s">
        <v>102</v>
      </c>
      <c r="G75" s="34" t="s">
        <v>783</v>
      </c>
      <c r="H75" s="35" t="s">
        <v>200</v>
      </c>
      <c r="I75" s="35" t="s">
        <v>767</v>
      </c>
      <c r="J75" s="35" t="s">
        <v>88</v>
      </c>
      <c r="K75" s="35" t="s">
        <v>768</v>
      </c>
      <c r="L75" s="35" t="s">
        <v>88</v>
      </c>
      <c r="M75" s="35" t="s">
        <v>769</v>
      </c>
      <c r="N75" s="35" t="s">
        <v>88</v>
      </c>
      <c r="O75" s="35" t="s">
        <v>770</v>
      </c>
      <c r="P75" s="35" t="s">
        <v>88</v>
      </c>
      <c r="Q75" s="35" t="s">
        <v>771</v>
      </c>
      <c r="R75" s="35" t="s">
        <v>159</v>
      </c>
      <c r="S75" s="35" t="s">
        <v>772</v>
      </c>
      <c r="T75" s="35" t="s">
        <v>100</v>
      </c>
      <c r="U75" s="35" t="s">
        <v>773</v>
      </c>
      <c r="V75" s="35" t="s">
        <v>102</v>
      </c>
      <c r="W75" s="35" t="s">
        <v>774</v>
      </c>
      <c r="X75" s="35" t="s">
        <v>102</v>
      </c>
      <c r="Y75" s="35" t="s">
        <v>775</v>
      </c>
      <c r="Z75" s="35" t="s">
        <v>102</v>
      </c>
      <c r="AA75" s="35" t="s">
        <v>776</v>
      </c>
      <c r="AB75" s="35" t="s">
        <v>102</v>
      </c>
      <c r="AC75" s="35" t="s">
        <v>777</v>
      </c>
      <c r="AD75" s="35" t="s">
        <v>102</v>
      </c>
      <c r="AE75" s="35" t="s">
        <v>778</v>
      </c>
      <c r="AF75" s="35" t="s">
        <v>102</v>
      </c>
      <c r="AG75" s="35" t="s">
        <v>779</v>
      </c>
      <c r="AH75" s="35" t="s">
        <v>102</v>
      </c>
      <c r="AI75" s="35" t="s">
        <v>780</v>
      </c>
      <c r="AJ75" s="35" t="s">
        <v>398</v>
      </c>
      <c r="AK75" s="35" t="s">
        <v>781</v>
      </c>
      <c r="AL75" s="35" t="s">
        <v>170</v>
      </c>
      <c r="AM75" s="35" t="s">
        <v>782</v>
      </c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43" t="s">
        <v>1876</v>
      </c>
      <c r="DY75" s="36"/>
      <c r="DZ75" s="43"/>
      <c r="EA75" s="36"/>
      <c r="EB75" s="43" t="s">
        <v>1901</v>
      </c>
      <c r="EC75" s="36"/>
      <c r="ED75" s="43" t="s">
        <v>1920</v>
      </c>
      <c r="EE75" s="43"/>
      <c r="EF75" s="38"/>
      <c r="EG75" s="38"/>
      <c r="EH75" s="38"/>
      <c r="EI75" s="38"/>
      <c r="EJ75" s="38"/>
      <c r="EK75" s="38"/>
      <c r="EL75" s="38"/>
      <c r="EM75" s="44"/>
      <c r="EN75" s="38"/>
      <c r="EO75" s="38"/>
      <c r="EP75" s="38"/>
      <c r="EQ75" s="38"/>
      <c r="ER75" s="43">
        <v>51685</v>
      </c>
      <c r="ES75" s="39">
        <v>118.57</v>
      </c>
      <c r="ET75" s="25">
        <f t="shared" si="11"/>
        <v>267.04954954954951</v>
      </c>
      <c r="EU75" s="7">
        <v>38568741998</v>
      </c>
      <c r="EV75" s="8">
        <v>10038568741995</v>
      </c>
      <c r="EW75" s="26"/>
      <c r="EX75" s="26"/>
      <c r="EY75" s="26"/>
      <c r="EZ75" s="64">
        <v>3.68</v>
      </c>
      <c r="FA75" s="64">
        <v>3.9</v>
      </c>
      <c r="FB75" s="26"/>
      <c r="FC75" s="96" t="s">
        <v>68</v>
      </c>
      <c r="FD75" s="97"/>
      <c r="FE75" s="97"/>
      <c r="FF75" s="97"/>
      <c r="FG75" s="98"/>
      <c r="FH75" s="27">
        <v>4.1500000000000004</v>
      </c>
      <c r="FI75" s="27">
        <v>4.1500000000000004</v>
      </c>
      <c r="FJ75" s="27">
        <v>7.6</v>
      </c>
      <c r="FK75" s="28">
        <f t="shared" si="8"/>
        <v>7.5747106481481488E-2</v>
      </c>
      <c r="FL75" s="27">
        <f>1.2+0.1</f>
        <v>1.3</v>
      </c>
      <c r="FM75" s="40" t="s">
        <v>62</v>
      </c>
      <c r="FN75" s="30">
        <v>1</v>
      </c>
      <c r="FO75" s="30">
        <v>120</v>
      </c>
      <c r="FP75" s="30">
        <v>6</v>
      </c>
      <c r="FQ75" s="30">
        <f t="shared" si="9"/>
        <v>720</v>
      </c>
      <c r="FR75" s="30">
        <f t="shared" si="10"/>
        <v>986</v>
      </c>
      <c r="FS75" s="30" t="s">
        <v>64</v>
      </c>
      <c r="FT75" s="30" t="s">
        <v>63</v>
      </c>
      <c r="FY75" s="90"/>
    </row>
    <row r="76" spans="1:181" s="67" customFormat="1" ht="18" customHeight="1" x14ac:dyDescent="0.2">
      <c r="A76" s="52">
        <v>42040</v>
      </c>
      <c r="B76" s="10" t="s">
        <v>562</v>
      </c>
      <c r="C76" s="19" t="s">
        <v>65</v>
      </c>
      <c r="D76" s="19" t="s">
        <v>87</v>
      </c>
      <c r="E76" s="20" t="s">
        <v>1795</v>
      </c>
      <c r="F76" s="34" t="s">
        <v>102</v>
      </c>
      <c r="G76" s="34" t="s">
        <v>967</v>
      </c>
      <c r="H76" s="35" t="s">
        <v>200</v>
      </c>
      <c r="I76" s="34" t="s">
        <v>970</v>
      </c>
      <c r="J76" s="35" t="s">
        <v>200</v>
      </c>
      <c r="K76" s="34" t="s">
        <v>971</v>
      </c>
      <c r="L76" s="35" t="s">
        <v>418</v>
      </c>
      <c r="M76" s="34" t="s">
        <v>972</v>
      </c>
      <c r="N76" s="35" t="s">
        <v>418</v>
      </c>
      <c r="O76" s="34" t="s">
        <v>973</v>
      </c>
      <c r="P76" s="35" t="s">
        <v>808</v>
      </c>
      <c r="Q76" s="34" t="s">
        <v>974</v>
      </c>
      <c r="R76" s="35" t="s">
        <v>88</v>
      </c>
      <c r="S76" s="34" t="s">
        <v>975</v>
      </c>
      <c r="T76" s="35" t="s">
        <v>88</v>
      </c>
      <c r="U76" s="34" t="s">
        <v>976</v>
      </c>
      <c r="V76" s="35" t="s">
        <v>88</v>
      </c>
      <c r="W76" s="34" t="s">
        <v>977</v>
      </c>
      <c r="X76" s="35" t="s">
        <v>88</v>
      </c>
      <c r="Y76" s="34" t="s">
        <v>978</v>
      </c>
      <c r="Z76" s="35" t="s">
        <v>159</v>
      </c>
      <c r="AA76" s="34" t="s">
        <v>979</v>
      </c>
      <c r="AB76" s="35" t="s">
        <v>140</v>
      </c>
      <c r="AC76" s="34" t="s">
        <v>980</v>
      </c>
      <c r="AD76" s="35" t="s">
        <v>140</v>
      </c>
      <c r="AE76" s="34" t="s">
        <v>981</v>
      </c>
      <c r="AF76" s="35" t="s">
        <v>100</v>
      </c>
      <c r="AG76" s="34" t="s">
        <v>982</v>
      </c>
      <c r="AH76" s="35" t="s">
        <v>239</v>
      </c>
      <c r="AI76" s="34" t="s">
        <v>983</v>
      </c>
      <c r="AJ76" s="35" t="s">
        <v>239</v>
      </c>
      <c r="AK76" s="34" t="s">
        <v>984</v>
      </c>
      <c r="AL76" s="35" t="s">
        <v>102</v>
      </c>
      <c r="AM76" s="34" t="s">
        <v>985</v>
      </c>
      <c r="AN76" s="35" t="s">
        <v>102</v>
      </c>
      <c r="AO76" s="34" t="s">
        <v>986</v>
      </c>
      <c r="AP76" s="35" t="s">
        <v>102</v>
      </c>
      <c r="AQ76" s="34" t="s">
        <v>987</v>
      </c>
      <c r="AR76" s="35" t="s">
        <v>102</v>
      </c>
      <c r="AS76" s="34" t="s">
        <v>988</v>
      </c>
      <c r="AT76" s="35" t="s">
        <v>102</v>
      </c>
      <c r="AU76" s="34" t="s">
        <v>989</v>
      </c>
      <c r="AV76" s="35" t="s">
        <v>102</v>
      </c>
      <c r="AW76" s="34" t="s">
        <v>990</v>
      </c>
      <c r="AX76" s="35" t="s">
        <v>102</v>
      </c>
      <c r="AY76" s="34" t="s">
        <v>972</v>
      </c>
      <c r="AZ76" s="35" t="s">
        <v>102</v>
      </c>
      <c r="BA76" s="34" t="s">
        <v>973</v>
      </c>
      <c r="BB76" s="35" t="s">
        <v>102</v>
      </c>
      <c r="BC76" s="34" t="s">
        <v>991</v>
      </c>
      <c r="BD76" s="35" t="s">
        <v>102</v>
      </c>
      <c r="BE76" s="34" t="s">
        <v>992</v>
      </c>
      <c r="BF76" s="35" t="s">
        <v>102</v>
      </c>
      <c r="BG76" s="34" t="s">
        <v>993</v>
      </c>
      <c r="BH76" s="35" t="s">
        <v>102</v>
      </c>
      <c r="BI76" s="34" t="s">
        <v>994</v>
      </c>
      <c r="BJ76" s="35" t="s">
        <v>398</v>
      </c>
      <c r="BK76" s="34" t="s">
        <v>995</v>
      </c>
      <c r="BL76" s="35" t="s">
        <v>111</v>
      </c>
      <c r="BM76" s="34" t="s">
        <v>996</v>
      </c>
      <c r="BN76" s="35" t="s">
        <v>151</v>
      </c>
      <c r="BO76" s="34" t="s">
        <v>997</v>
      </c>
      <c r="BP76" s="35" t="s">
        <v>102</v>
      </c>
      <c r="BQ76" s="34" t="s">
        <v>998</v>
      </c>
      <c r="BR76" s="35" t="s">
        <v>102</v>
      </c>
      <c r="BS76" s="34" t="s">
        <v>999</v>
      </c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34" t="s">
        <v>968</v>
      </c>
      <c r="DY76" s="36"/>
      <c r="DZ76" s="43"/>
      <c r="EA76" s="36"/>
      <c r="EB76" s="34" t="s">
        <v>969</v>
      </c>
      <c r="EC76" s="36"/>
      <c r="ED76" s="34" t="s">
        <v>974</v>
      </c>
      <c r="EE76" s="43"/>
      <c r="EF76" s="38"/>
      <c r="EG76" s="38"/>
      <c r="EH76" s="38"/>
      <c r="EI76" s="38"/>
      <c r="EJ76" s="38"/>
      <c r="EK76" s="38"/>
      <c r="EL76" s="38"/>
      <c r="EM76" s="44"/>
      <c r="EN76" s="38"/>
      <c r="EO76" s="38"/>
      <c r="EP76" s="38"/>
      <c r="EQ76" s="38"/>
      <c r="ER76" s="43" t="s">
        <v>1844</v>
      </c>
      <c r="ES76" s="39">
        <v>180.47</v>
      </c>
      <c r="ET76" s="25">
        <f t="shared" si="11"/>
        <v>406.46396396396398</v>
      </c>
      <c r="EU76" s="7">
        <v>38568742117</v>
      </c>
      <c r="EV76" s="8">
        <v>10038568742114</v>
      </c>
      <c r="EW76" s="26"/>
      <c r="EX76" s="26"/>
      <c r="EY76" s="26"/>
      <c r="EZ76" s="64">
        <v>3.68</v>
      </c>
      <c r="FA76" s="64">
        <v>7.83</v>
      </c>
      <c r="FB76" s="26"/>
      <c r="FC76" s="96" t="s">
        <v>68</v>
      </c>
      <c r="FD76" s="97"/>
      <c r="FE76" s="97"/>
      <c r="FF76" s="97"/>
      <c r="FG76" s="98"/>
      <c r="FH76" s="27">
        <v>4.38</v>
      </c>
      <c r="FI76" s="27">
        <v>4.38</v>
      </c>
      <c r="FJ76" s="27">
        <v>9.16</v>
      </c>
      <c r="FK76" s="28">
        <f t="shared" si="8"/>
        <v>0.10169508333333334</v>
      </c>
      <c r="FL76" s="27">
        <f>1.8+0.1</f>
        <v>1.9000000000000001</v>
      </c>
      <c r="FM76" s="40" t="s">
        <v>62</v>
      </c>
      <c r="FN76" s="30">
        <v>1</v>
      </c>
      <c r="FO76" s="30">
        <v>99</v>
      </c>
      <c r="FP76" s="30">
        <v>4</v>
      </c>
      <c r="FQ76" s="30">
        <f t="shared" si="9"/>
        <v>396</v>
      </c>
      <c r="FR76" s="30">
        <f t="shared" si="10"/>
        <v>802.40000000000009</v>
      </c>
      <c r="FS76" s="41" t="s">
        <v>64</v>
      </c>
      <c r="FT76" s="30" t="s">
        <v>63</v>
      </c>
      <c r="FY76" s="90"/>
    </row>
    <row r="77" spans="1:181" s="67" customFormat="1" ht="18" customHeight="1" x14ac:dyDescent="0.2">
      <c r="A77" s="52">
        <v>42040</v>
      </c>
      <c r="B77" s="10" t="s">
        <v>546</v>
      </c>
      <c r="C77" s="19" t="s">
        <v>65</v>
      </c>
      <c r="D77" s="19" t="s">
        <v>87</v>
      </c>
      <c r="E77" s="20" t="s">
        <v>572</v>
      </c>
      <c r="F77" s="34" t="s">
        <v>107</v>
      </c>
      <c r="G77" s="34" t="s">
        <v>571</v>
      </c>
      <c r="H77" s="35" t="s">
        <v>200</v>
      </c>
      <c r="I77" s="34" t="s">
        <v>573</v>
      </c>
      <c r="J77" s="35" t="s">
        <v>88</v>
      </c>
      <c r="K77" s="34" t="s">
        <v>574</v>
      </c>
      <c r="L77" s="35" t="s">
        <v>88</v>
      </c>
      <c r="M77" s="34" t="s">
        <v>575</v>
      </c>
      <c r="N77" s="35" t="s">
        <v>88</v>
      </c>
      <c r="O77" s="34" t="s">
        <v>576</v>
      </c>
      <c r="P77" s="35" t="s">
        <v>88</v>
      </c>
      <c r="Q77" s="34" t="s">
        <v>577</v>
      </c>
      <c r="R77" s="35" t="s">
        <v>159</v>
      </c>
      <c r="S77" s="34" t="s">
        <v>578</v>
      </c>
      <c r="T77" s="35" t="s">
        <v>136</v>
      </c>
      <c r="U77" s="34" t="s">
        <v>579</v>
      </c>
      <c r="V77" s="35" t="s">
        <v>107</v>
      </c>
      <c r="W77" s="34" t="s">
        <v>580</v>
      </c>
      <c r="X77" s="35" t="s">
        <v>140</v>
      </c>
      <c r="Y77" s="34" t="s">
        <v>581</v>
      </c>
      <c r="Z77" s="35" t="s">
        <v>461</v>
      </c>
      <c r="AA77" s="34" t="s">
        <v>582</v>
      </c>
      <c r="AB77" s="35" t="s">
        <v>168</v>
      </c>
      <c r="AC77" s="34" t="s">
        <v>583</v>
      </c>
      <c r="AD77" s="35" t="s">
        <v>88</v>
      </c>
      <c r="AE77" s="34" t="s">
        <v>584</v>
      </c>
      <c r="AF77" s="35" t="s">
        <v>88</v>
      </c>
      <c r="AG77" s="34" t="s">
        <v>585</v>
      </c>
      <c r="AH77" s="35" t="s">
        <v>88</v>
      </c>
      <c r="AI77" s="34" t="s">
        <v>586</v>
      </c>
      <c r="AJ77" s="35" t="s">
        <v>88</v>
      </c>
      <c r="AK77" s="34" t="s">
        <v>587</v>
      </c>
      <c r="AL77" s="35" t="s">
        <v>88</v>
      </c>
      <c r="AM77" s="34" t="s">
        <v>588</v>
      </c>
      <c r="AN77" s="35" t="s">
        <v>88</v>
      </c>
      <c r="AO77" s="34" t="s">
        <v>589</v>
      </c>
      <c r="AP77" s="35" t="s">
        <v>140</v>
      </c>
      <c r="AQ77" s="34" t="s">
        <v>590</v>
      </c>
      <c r="AR77" s="35" t="s">
        <v>102</v>
      </c>
      <c r="AS77" s="34" t="s">
        <v>591</v>
      </c>
      <c r="AT77" s="35" t="s">
        <v>168</v>
      </c>
      <c r="AU77" s="34" t="s">
        <v>592</v>
      </c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43"/>
      <c r="DY77" s="36"/>
      <c r="DZ77" s="43"/>
      <c r="EA77" s="36"/>
      <c r="EB77" s="43"/>
      <c r="EC77" s="36"/>
      <c r="ED77" s="43"/>
      <c r="EE77" s="43"/>
      <c r="EF77" s="38"/>
      <c r="EG77" s="38"/>
      <c r="EH77" s="38"/>
      <c r="EI77" s="38"/>
      <c r="EJ77" s="38"/>
      <c r="EK77" s="38"/>
      <c r="EL77" s="38"/>
      <c r="EM77" s="44"/>
      <c r="EN77" s="38"/>
      <c r="EO77" s="38"/>
      <c r="EP77" s="38"/>
      <c r="EQ77" s="38"/>
      <c r="ER77" s="43" t="s">
        <v>1835</v>
      </c>
      <c r="ES77" s="39">
        <v>108.29</v>
      </c>
      <c r="ET77" s="25">
        <f t="shared" si="11"/>
        <v>243.8963963963964</v>
      </c>
      <c r="EU77" s="7" t="s">
        <v>1134</v>
      </c>
      <c r="EV77" s="8" t="s">
        <v>1135</v>
      </c>
      <c r="EW77" s="26"/>
      <c r="EX77" s="26"/>
      <c r="EY77" s="26"/>
      <c r="EZ77" s="64">
        <v>2.36</v>
      </c>
      <c r="FA77" s="64">
        <v>9</v>
      </c>
      <c r="FB77" s="26"/>
      <c r="FC77" s="96" t="s">
        <v>68</v>
      </c>
      <c r="FD77" s="97"/>
      <c r="FE77" s="97"/>
      <c r="FF77" s="97"/>
      <c r="FG77" s="98"/>
      <c r="FH77" s="27">
        <v>2.75</v>
      </c>
      <c r="FI77" s="27">
        <v>2.75</v>
      </c>
      <c r="FJ77" s="27">
        <v>10</v>
      </c>
      <c r="FK77" s="28">
        <f t="shared" ref="FK77:FK107" si="12">(FJ77*FI77*FH77)/1728</f>
        <v>4.3764467592592594E-2</v>
      </c>
      <c r="FL77" s="27">
        <f>0.9+0.1</f>
        <v>1</v>
      </c>
      <c r="FM77" s="40" t="s">
        <v>62</v>
      </c>
      <c r="FN77" s="30">
        <v>1</v>
      </c>
      <c r="FO77" s="30">
        <v>238</v>
      </c>
      <c r="FP77" s="30">
        <v>4</v>
      </c>
      <c r="FQ77" s="30">
        <f t="shared" ref="FQ77:FQ107" si="13">FN77*FO77*FP77</f>
        <v>952</v>
      </c>
      <c r="FR77" s="30">
        <f t="shared" ref="FR77:FR107" si="14">(FL77*FO77*FP77)+50</f>
        <v>1002</v>
      </c>
      <c r="FS77" s="41" t="s">
        <v>64</v>
      </c>
      <c r="FT77" s="30" t="s">
        <v>63</v>
      </c>
      <c r="FY77" s="90"/>
    </row>
    <row r="78" spans="1:181" s="67" customFormat="1" ht="18" customHeight="1" x14ac:dyDescent="0.2">
      <c r="A78" s="52">
        <v>42040</v>
      </c>
      <c r="B78" s="10" t="s">
        <v>550</v>
      </c>
      <c r="C78" s="19" t="s">
        <v>65</v>
      </c>
      <c r="D78" s="19" t="s">
        <v>87</v>
      </c>
      <c r="E78" s="20" t="s">
        <v>1795</v>
      </c>
      <c r="F78" s="34" t="s">
        <v>107</v>
      </c>
      <c r="G78" s="34" t="s">
        <v>643</v>
      </c>
      <c r="H78" s="35" t="s">
        <v>364</v>
      </c>
      <c r="I78" s="34" t="s">
        <v>661</v>
      </c>
      <c r="J78" s="35" t="s">
        <v>200</v>
      </c>
      <c r="K78" s="34" t="s">
        <v>662</v>
      </c>
      <c r="L78" s="35" t="s">
        <v>200</v>
      </c>
      <c r="M78" s="34" t="s">
        <v>663</v>
      </c>
      <c r="N78" s="35" t="s">
        <v>475</v>
      </c>
      <c r="O78" s="34" t="s">
        <v>664</v>
      </c>
      <c r="P78" s="35" t="s">
        <v>475</v>
      </c>
      <c r="Q78" s="34" t="s">
        <v>665</v>
      </c>
      <c r="R78" s="35" t="s">
        <v>475</v>
      </c>
      <c r="S78" s="34" t="s">
        <v>666</v>
      </c>
      <c r="T78" s="35" t="s">
        <v>475</v>
      </c>
      <c r="U78" s="34" t="s">
        <v>667</v>
      </c>
      <c r="V78" s="35" t="s">
        <v>88</v>
      </c>
      <c r="W78" s="34" t="s">
        <v>668</v>
      </c>
      <c r="X78" s="35" t="s">
        <v>88</v>
      </c>
      <c r="Y78" s="34" t="s">
        <v>669</v>
      </c>
      <c r="Z78" s="35" t="s">
        <v>88</v>
      </c>
      <c r="AA78" s="34" t="s">
        <v>670</v>
      </c>
      <c r="AB78" s="35" t="s">
        <v>88</v>
      </c>
      <c r="AC78" s="34" t="s">
        <v>671</v>
      </c>
      <c r="AD78" s="35" t="s">
        <v>88</v>
      </c>
      <c r="AE78" s="34" t="s">
        <v>672</v>
      </c>
      <c r="AF78" s="35" t="s">
        <v>88</v>
      </c>
      <c r="AG78" s="34" t="s">
        <v>673</v>
      </c>
      <c r="AH78" s="35" t="s">
        <v>88</v>
      </c>
      <c r="AI78" s="34" t="s">
        <v>674</v>
      </c>
      <c r="AJ78" s="35" t="s">
        <v>88</v>
      </c>
      <c r="AK78" s="34" t="s">
        <v>675</v>
      </c>
      <c r="AL78" s="35" t="s">
        <v>159</v>
      </c>
      <c r="AM78" s="34" t="s">
        <v>676</v>
      </c>
      <c r="AN78" s="35" t="s">
        <v>107</v>
      </c>
      <c r="AO78" s="34" t="s">
        <v>677</v>
      </c>
      <c r="AP78" s="35" t="s">
        <v>140</v>
      </c>
      <c r="AQ78" s="34" t="s">
        <v>678</v>
      </c>
      <c r="AR78" s="35" t="s">
        <v>239</v>
      </c>
      <c r="AS78" s="34" t="s">
        <v>679</v>
      </c>
      <c r="AT78" s="35" t="s">
        <v>309</v>
      </c>
      <c r="AU78" s="34" t="s">
        <v>680</v>
      </c>
      <c r="AV78" s="35" t="s">
        <v>309</v>
      </c>
      <c r="AW78" s="34" t="s">
        <v>681</v>
      </c>
      <c r="AX78" s="35" t="s">
        <v>102</v>
      </c>
      <c r="AY78" s="34" t="s">
        <v>682</v>
      </c>
      <c r="AZ78" s="35" t="s">
        <v>102</v>
      </c>
      <c r="BA78" s="34" t="s">
        <v>683</v>
      </c>
      <c r="BB78" s="35" t="s">
        <v>183</v>
      </c>
      <c r="BC78" s="34" t="s">
        <v>684</v>
      </c>
      <c r="BD78" s="35" t="s">
        <v>419</v>
      </c>
      <c r="BE78" s="34" t="s">
        <v>685</v>
      </c>
      <c r="BF78" s="35" t="s">
        <v>419</v>
      </c>
      <c r="BG78" s="34" t="s">
        <v>686</v>
      </c>
      <c r="BH78" s="35" t="s">
        <v>419</v>
      </c>
      <c r="BI78" s="34" t="s">
        <v>687</v>
      </c>
      <c r="BJ78" s="35" t="s">
        <v>168</v>
      </c>
      <c r="BK78" s="34" t="s">
        <v>688</v>
      </c>
      <c r="BL78" s="35" t="s">
        <v>398</v>
      </c>
      <c r="BM78" s="34" t="s">
        <v>689</v>
      </c>
      <c r="BN78" s="35" t="s">
        <v>111</v>
      </c>
      <c r="BO78" s="34" t="s">
        <v>690</v>
      </c>
      <c r="BP78" s="35" t="s">
        <v>170</v>
      </c>
      <c r="BQ78" s="34" t="s">
        <v>691</v>
      </c>
      <c r="BR78" s="35" t="s">
        <v>656</v>
      </c>
      <c r="BS78" s="34" t="s">
        <v>692</v>
      </c>
      <c r="BT78" s="35" t="s">
        <v>151</v>
      </c>
      <c r="BU78" s="34" t="s">
        <v>693</v>
      </c>
      <c r="BV78" s="35" t="s">
        <v>88</v>
      </c>
      <c r="BW78" s="34" t="s">
        <v>694</v>
      </c>
      <c r="BX78" s="35" t="s">
        <v>88</v>
      </c>
      <c r="BY78" s="34" t="s">
        <v>695</v>
      </c>
      <c r="BZ78" s="35" t="s">
        <v>88</v>
      </c>
      <c r="CA78" s="34" t="s">
        <v>696</v>
      </c>
      <c r="CB78" s="35" t="s">
        <v>88</v>
      </c>
      <c r="CC78" s="34" t="s">
        <v>697</v>
      </c>
      <c r="CD78" s="35" t="s">
        <v>140</v>
      </c>
      <c r="CE78" s="34" t="s">
        <v>698</v>
      </c>
      <c r="CF78" s="35" t="s">
        <v>102</v>
      </c>
      <c r="CG78" s="34" t="s">
        <v>699</v>
      </c>
      <c r="CH78" s="35" t="s">
        <v>183</v>
      </c>
      <c r="CI78" s="34" t="s">
        <v>700</v>
      </c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34" t="s">
        <v>644</v>
      </c>
      <c r="DY78" s="36"/>
      <c r="DZ78" s="43"/>
      <c r="EA78" s="36"/>
      <c r="EB78" s="43"/>
      <c r="EC78" s="36"/>
      <c r="ED78" s="34" t="s">
        <v>1921</v>
      </c>
      <c r="EE78" s="43"/>
      <c r="EF78" s="38"/>
      <c r="EG78" s="38"/>
      <c r="EH78" s="38"/>
      <c r="EI78" s="38"/>
      <c r="EJ78" s="34" t="s">
        <v>646</v>
      </c>
      <c r="EK78" s="38"/>
      <c r="EL78" s="38"/>
      <c r="EM78" s="44"/>
      <c r="EN78" s="38"/>
      <c r="EO78" s="38"/>
      <c r="EP78" s="38"/>
      <c r="EQ78" s="38"/>
      <c r="ER78" s="34" t="s">
        <v>645</v>
      </c>
      <c r="ES78" s="39">
        <v>282.98</v>
      </c>
      <c r="ET78" s="25">
        <f t="shared" si="11"/>
        <v>637.34234234234236</v>
      </c>
      <c r="EU78" s="7" t="s">
        <v>1142</v>
      </c>
      <c r="EV78" s="8" t="s">
        <v>1143</v>
      </c>
      <c r="EW78" s="26"/>
      <c r="EX78" s="26"/>
      <c r="EY78" s="26"/>
      <c r="EZ78" s="64">
        <v>4.49</v>
      </c>
      <c r="FA78" s="64">
        <v>13.11</v>
      </c>
      <c r="FB78" s="26"/>
      <c r="FC78" s="96" t="s">
        <v>68</v>
      </c>
      <c r="FD78" s="97"/>
      <c r="FE78" s="97"/>
      <c r="FF78" s="97"/>
      <c r="FG78" s="98"/>
      <c r="FH78" s="27">
        <v>4.7</v>
      </c>
      <c r="FI78" s="27">
        <v>4.7</v>
      </c>
      <c r="FJ78" s="27">
        <v>16.5</v>
      </c>
      <c r="FK78" s="28">
        <f t="shared" si="12"/>
        <v>0.21092881944444444</v>
      </c>
      <c r="FL78" s="27">
        <f>3.7+0.1</f>
        <v>3.8000000000000003</v>
      </c>
      <c r="FM78" s="40" t="s">
        <v>62</v>
      </c>
      <c r="FN78" s="30">
        <v>1</v>
      </c>
      <c r="FO78" s="30">
        <v>80</v>
      </c>
      <c r="FP78" s="30">
        <v>2</v>
      </c>
      <c r="FQ78" s="30">
        <f t="shared" si="13"/>
        <v>160</v>
      </c>
      <c r="FR78" s="30">
        <f t="shared" si="14"/>
        <v>658</v>
      </c>
      <c r="FS78" s="41" t="s">
        <v>64</v>
      </c>
      <c r="FT78" s="30" t="s">
        <v>63</v>
      </c>
      <c r="FY78" s="90"/>
    </row>
    <row r="79" spans="1:181" s="67" customFormat="1" ht="18" customHeight="1" x14ac:dyDescent="0.2">
      <c r="A79" s="52">
        <v>42040</v>
      </c>
      <c r="B79" s="10" t="s">
        <v>553</v>
      </c>
      <c r="C79" s="19" t="s">
        <v>65</v>
      </c>
      <c r="D79" s="19" t="s">
        <v>87</v>
      </c>
      <c r="E79" s="20" t="s">
        <v>1795</v>
      </c>
      <c r="F79" s="34" t="s">
        <v>107</v>
      </c>
      <c r="G79" s="34" t="s">
        <v>722</v>
      </c>
      <c r="H79" s="35" t="s">
        <v>364</v>
      </c>
      <c r="I79" s="34" t="s">
        <v>724</v>
      </c>
      <c r="J79" s="35" t="s">
        <v>200</v>
      </c>
      <c r="K79" s="34" t="s">
        <v>725</v>
      </c>
      <c r="L79" s="35" t="s">
        <v>200</v>
      </c>
      <c r="M79" s="34" t="s">
        <v>726</v>
      </c>
      <c r="N79" s="35" t="s">
        <v>475</v>
      </c>
      <c r="O79" s="34" t="s">
        <v>727</v>
      </c>
      <c r="P79" s="35" t="s">
        <v>475</v>
      </c>
      <c r="Q79" s="34" t="s">
        <v>728</v>
      </c>
      <c r="R79" s="35" t="s">
        <v>475</v>
      </c>
      <c r="S79" s="34" t="s">
        <v>729</v>
      </c>
      <c r="T79" s="35" t="s">
        <v>475</v>
      </c>
      <c r="U79" s="34" t="s">
        <v>730</v>
      </c>
      <c r="V79" s="35" t="s">
        <v>88</v>
      </c>
      <c r="W79" s="34" t="s">
        <v>731</v>
      </c>
      <c r="X79" s="35" t="s">
        <v>88</v>
      </c>
      <c r="Y79" s="34" t="s">
        <v>732</v>
      </c>
      <c r="Z79" s="35" t="s">
        <v>88</v>
      </c>
      <c r="AA79" s="34" t="s">
        <v>733</v>
      </c>
      <c r="AB79" s="35" t="s">
        <v>88</v>
      </c>
      <c r="AC79" s="34" t="s">
        <v>734</v>
      </c>
      <c r="AD79" s="35" t="s">
        <v>88</v>
      </c>
      <c r="AE79" s="34" t="s">
        <v>735</v>
      </c>
      <c r="AF79" s="35" t="s">
        <v>88</v>
      </c>
      <c r="AG79" s="34" t="s">
        <v>736</v>
      </c>
      <c r="AH79" s="35" t="s">
        <v>159</v>
      </c>
      <c r="AI79" s="34" t="s">
        <v>737</v>
      </c>
      <c r="AJ79" s="35" t="s">
        <v>107</v>
      </c>
      <c r="AK79" s="34" t="s">
        <v>738</v>
      </c>
      <c r="AL79" s="35" t="s">
        <v>140</v>
      </c>
      <c r="AM79" s="34" t="s">
        <v>739</v>
      </c>
      <c r="AN79" s="35" t="s">
        <v>239</v>
      </c>
      <c r="AO79" s="34" t="s">
        <v>740</v>
      </c>
      <c r="AP79" s="35" t="s">
        <v>309</v>
      </c>
      <c r="AQ79" s="34" t="s">
        <v>741</v>
      </c>
      <c r="AR79" s="35" t="s">
        <v>309</v>
      </c>
      <c r="AS79" s="34" t="s">
        <v>742</v>
      </c>
      <c r="AT79" s="35" t="s">
        <v>102</v>
      </c>
      <c r="AU79" s="34" t="s">
        <v>743</v>
      </c>
      <c r="AV79" s="35" t="s">
        <v>102</v>
      </c>
      <c r="AW79" s="34" t="s">
        <v>744</v>
      </c>
      <c r="AX79" s="35" t="s">
        <v>183</v>
      </c>
      <c r="AY79" s="34" t="s">
        <v>745</v>
      </c>
      <c r="AZ79" s="35" t="s">
        <v>419</v>
      </c>
      <c r="BA79" s="34" t="s">
        <v>746</v>
      </c>
      <c r="BB79" s="35" t="s">
        <v>419</v>
      </c>
      <c r="BC79" s="34" t="s">
        <v>747</v>
      </c>
      <c r="BD79" s="35" t="s">
        <v>419</v>
      </c>
      <c r="BE79" s="34" t="s">
        <v>748</v>
      </c>
      <c r="BF79" s="35" t="s">
        <v>398</v>
      </c>
      <c r="BG79" s="34" t="s">
        <v>749</v>
      </c>
      <c r="BH79" s="35" t="s">
        <v>111</v>
      </c>
      <c r="BI79" s="34" t="s">
        <v>750</v>
      </c>
      <c r="BJ79" s="35" t="s">
        <v>170</v>
      </c>
      <c r="BK79" s="34" t="s">
        <v>751</v>
      </c>
      <c r="BL79" s="35" t="s">
        <v>656</v>
      </c>
      <c r="BM79" s="34" t="s">
        <v>752</v>
      </c>
      <c r="BN79" s="35" t="s">
        <v>88</v>
      </c>
      <c r="BO79" s="34" t="s">
        <v>753</v>
      </c>
      <c r="BP79" s="35" t="s">
        <v>88</v>
      </c>
      <c r="BQ79" s="34" t="s">
        <v>754</v>
      </c>
      <c r="BR79" s="35" t="s">
        <v>88</v>
      </c>
      <c r="BS79" s="34" t="s">
        <v>755</v>
      </c>
      <c r="BT79" s="35" t="s">
        <v>88</v>
      </c>
      <c r="BU79" s="34" t="s">
        <v>756</v>
      </c>
      <c r="BV79" s="35" t="s">
        <v>88</v>
      </c>
      <c r="BW79" s="34" t="s">
        <v>757</v>
      </c>
      <c r="BX79" s="35" t="s">
        <v>88</v>
      </c>
      <c r="BY79" s="34" t="s">
        <v>758</v>
      </c>
      <c r="BZ79" s="35" t="s">
        <v>88</v>
      </c>
      <c r="CA79" s="34" t="s">
        <v>759</v>
      </c>
      <c r="CB79" s="35" t="s">
        <v>88</v>
      </c>
      <c r="CC79" s="34" t="s">
        <v>760</v>
      </c>
      <c r="CD79" s="35" t="s">
        <v>140</v>
      </c>
      <c r="CE79" s="34" t="s">
        <v>761</v>
      </c>
      <c r="CF79" s="35" t="s">
        <v>102</v>
      </c>
      <c r="CG79" s="34" t="s">
        <v>762</v>
      </c>
      <c r="CH79" s="35" t="s">
        <v>183</v>
      </c>
      <c r="CI79" s="34" t="s">
        <v>763</v>
      </c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43"/>
      <c r="DY79" s="36"/>
      <c r="DZ79" s="34"/>
      <c r="EA79" s="36"/>
      <c r="EB79" s="43"/>
      <c r="EC79" s="36"/>
      <c r="ED79" s="43"/>
      <c r="EE79" s="43"/>
      <c r="EF79" s="38"/>
      <c r="EG79" s="38"/>
      <c r="EH79" s="38"/>
      <c r="EI79" s="38"/>
      <c r="EJ79" s="38"/>
      <c r="EK79" s="38"/>
      <c r="EL79" s="38"/>
      <c r="EM79" s="34"/>
      <c r="EN79" s="38"/>
      <c r="EO79" s="38"/>
      <c r="EP79" s="38"/>
      <c r="EQ79" s="38"/>
      <c r="ER79" s="34" t="s">
        <v>723</v>
      </c>
      <c r="ES79" s="39">
        <v>184.8</v>
      </c>
      <c r="ET79" s="25">
        <f t="shared" si="11"/>
        <v>416.21621621621625</v>
      </c>
      <c r="EU79" s="7" t="s">
        <v>1148</v>
      </c>
      <c r="EV79" s="8" t="s">
        <v>1149</v>
      </c>
      <c r="EW79" s="26"/>
      <c r="EX79" s="26"/>
      <c r="EY79" s="26"/>
      <c r="EZ79" s="64">
        <v>2.89</v>
      </c>
      <c r="FA79" s="64">
        <v>8</v>
      </c>
      <c r="FB79" s="26"/>
      <c r="FC79" s="96" t="s">
        <v>68</v>
      </c>
      <c r="FD79" s="97"/>
      <c r="FE79" s="97"/>
      <c r="FF79" s="97"/>
      <c r="FG79" s="98"/>
      <c r="FH79" s="27">
        <v>3.75</v>
      </c>
      <c r="FI79" s="27">
        <v>3.75</v>
      </c>
      <c r="FJ79" s="27">
        <v>10.5</v>
      </c>
      <c r="FK79" s="28">
        <f t="shared" si="12"/>
        <v>8.544921875E-2</v>
      </c>
      <c r="FL79" s="27">
        <f>1.2+0.1</f>
        <v>1.3</v>
      </c>
      <c r="FM79" s="40" t="s">
        <v>62</v>
      </c>
      <c r="FN79" s="30">
        <v>1</v>
      </c>
      <c r="FO79" s="30">
        <v>120</v>
      </c>
      <c r="FP79" s="30">
        <v>4</v>
      </c>
      <c r="FQ79" s="30">
        <f t="shared" si="13"/>
        <v>480</v>
      </c>
      <c r="FR79" s="30">
        <f t="shared" si="14"/>
        <v>674</v>
      </c>
      <c r="FS79" s="41" t="s">
        <v>64</v>
      </c>
      <c r="FT79" s="30" t="s">
        <v>63</v>
      </c>
      <c r="FY79" s="90"/>
    </row>
    <row r="80" spans="1:181" s="67" customFormat="1" ht="18" customHeight="1" x14ac:dyDescent="0.2">
      <c r="A80" s="52">
        <v>42040</v>
      </c>
      <c r="B80" s="10" t="s">
        <v>557</v>
      </c>
      <c r="C80" s="19" t="s">
        <v>65</v>
      </c>
      <c r="D80" s="19" t="s">
        <v>87</v>
      </c>
      <c r="E80" s="20" t="s">
        <v>1795</v>
      </c>
      <c r="F80" s="34" t="s">
        <v>107</v>
      </c>
      <c r="G80" s="34" t="s">
        <v>852</v>
      </c>
      <c r="H80" s="35" t="s">
        <v>200</v>
      </c>
      <c r="I80" s="34" t="s">
        <v>853</v>
      </c>
      <c r="J80" s="35" t="s">
        <v>200</v>
      </c>
      <c r="K80" s="34" t="s">
        <v>854</v>
      </c>
      <c r="L80" s="35" t="s">
        <v>475</v>
      </c>
      <c r="M80" s="34" t="s">
        <v>855</v>
      </c>
      <c r="N80" s="35" t="s">
        <v>475</v>
      </c>
      <c r="O80" s="34" t="s">
        <v>856</v>
      </c>
      <c r="P80" s="35" t="s">
        <v>475</v>
      </c>
      <c r="Q80" s="34" t="s">
        <v>857</v>
      </c>
      <c r="R80" s="35" t="s">
        <v>475</v>
      </c>
      <c r="S80" s="34" t="s">
        <v>858</v>
      </c>
      <c r="T80" s="35" t="s">
        <v>88</v>
      </c>
      <c r="U80" s="34" t="s">
        <v>859</v>
      </c>
      <c r="V80" s="35" t="s">
        <v>88</v>
      </c>
      <c r="W80" s="34" t="s">
        <v>860</v>
      </c>
      <c r="X80" s="35" t="s">
        <v>88</v>
      </c>
      <c r="Y80" s="34" t="s">
        <v>861</v>
      </c>
      <c r="Z80" s="35" t="s">
        <v>88</v>
      </c>
      <c r="AA80" s="34" t="s">
        <v>862</v>
      </c>
      <c r="AB80" s="35" t="s">
        <v>88</v>
      </c>
      <c r="AC80" s="34" t="s">
        <v>863</v>
      </c>
      <c r="AD80" s="35" t="s">
        <v>88</v>
      </c>
      <c r="AE80" s="34" t="s">
        <v>864</v>
      </c>
      <c r="AF80" s="35" t="s">
        <v>88</v>
      </c>
      <c r="AG80" s="34" t="s">
        <v>865</v>
      </c>
      <c r="AH80" s="35" t="s">
        <v>88</v>
      </c>
      <c r="AI80" s="34" t="s">
        <v>866</v>
      </c>
      <c r="AJ80" s="35" t="s">
        <v>159</v>
      </c>
      <c r="AK80" s="34" t="s">
        <v>867</v>
      </c>
      <c r="AL80" s="35" t="s">
        <v>136</v>
      </c>
      <c r="AM80" s="34" t="s">
        <v>868</v>
      </c>
      <c r="AN80" s="35" t="s">
        <v>107</v>
      </c>
      <c r="AO80" s="34" t="s">
        <v>869</v>
      </c>
      <c r="AP80" s="35" t="s">
        <v>140</v>
      </c>
      <c r="AQ80" s="34" t="s">
        <v>870</v>
      </c>
      <c r="AR80" s="35" t="s">
        <v>461</v>
      </c>
      <c r="AS80" s="34" t="s">
        <v>871</v>
      </c>
      <c r="AT80" s="35" t="s">
        <v>309</v>
      </c>
      <c r="AU80" s="34" t="s">
        <v>872</v>
      </c>
      <c r="AV80" s="35" t="s">
        <v>309</v>
      </c>
      <c r="AW80" s="34" t="s">
        <v>873</v>
      </c>
      <c r="AX80" s="35" t="s">
        <v>102</v>
      </c>
      <c r="AY80" s="34" t="s">
        <v>874</v>
      </c>
      <c r="AZ80" s="35" t="s">
        <v>102</v>
      </c>
      <c r="BA80" s="34" t="s">
        <v>875</v>
      </c>
      <c r="BB80" s="35" t="s">
        <v>183</v>
      </c>
      <c r="BC80" s="34" t="s">
        <v>876</v>
      </c>
      <c r="BD80" s="35" t="s">
        <v>419</v>
      </c>
      <c r="BE80" s="34" t="s">
        <v>877</v>
      </c>
      <c r="BF80" s="35" t="s">
        <v>168</v>
      </c>
      <c r="BG80" s="34" t="s">
        <v>878</v>
      </c>
      <c r="BH80" s="35" t="s">
        <v>398</v>
      </c>
      <c r="BI80" s="34" t="s">
        <v>879</v>
      </c>
      <c r="BJ80" s="35" t="s">
        <v>111</v>
      </c>
      <c r="BK80" s="34" t="s">
        <v>880</v>
      </c>
      <c r="BL80" s="35" t="s">
        <v>656</v>
      </c>
      <c r="BM80" s="34" t="s">
        <v>881</v>
      </c>
      <c r="BN80" s="35" t="s">
        <v>151</v>
      </c>
      <c r="BO80" s="34" t="s">
        <v>882</v>
      </c>
      <c r="BP80" s="35" t="s">
        <v>140</v>
      </c>
      <c r="BQ80" s="34" t="s">
        <v>883</v>
      </c>
      <c r="BR80" s="35" t="s">
        <v>102</v>
      </c>
      <c r="BS80" s="34" t="s">
        <v>884</v>
      </c>
      <c r="BT80" s="35" t="s">
        <v>183</v>
      </c>
      <c r="BU80" s="34" t="s">
        <v>885</v>
      </c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43"/>
      <c r="DY80" s="36"/>
      <c r="DZ80" s="43"/>
      <c r="EA80" s="36"/>
      <c r="EB80" s="43"/>
      <c r="EC80" s="36"/>
      <c r="ED80" s="43"/>
      <c r="EE80" s="43"/>
      <c r="EF80" s="38"/>
      <c r="EG80" s="38"/>
      <c r="EH80" s="38"/>
      <c r="EI80" s="38"/>
      <c r="EJ80" s="38"/>
      <c r="EK80" s="38"/>
      <c r="EL80" s="38"/>
      <c r="EM80" s="44"/>
      <c r="EN80" s="38"/>
      <c r="EO80" s="38"/>
      <c r="EP80" s="38"/>
      <c r="EQ80" s="38"/>
      <c r="ER80" s="34" t="s">
        <v>886</v>
      </c>
      <c r="ES80" s="39">
        <v>282.98</v>
      </c>
      <c r="ET80" s="25">
        <f t="shared" si="11"/>
        <v>637.34234234234236</v>
      </c>
      <c r="EU80" s="7">
        <v>38568742018</v>
      </c>
      <c r="EV80" s="8">
        <v>10038568742015</v>
      </c>
      <c r="EW80" s="26"/>
      <c r="EX80" s="26"/>
      <c r="EY80" s="26"/>
      <c r="EZ80" s="64">
        <v>4.49</v>
      </c>
      <c r="FA80" s="64">
        <v>13.11</v>
      </c>
      <c r="FB80" s="26"/>
      <c r="FC80" s="96" t="s">
        <v>68</v>
      </c>
      <c r="FD80" s="97"/>
      <c r="FE80" s="97"/>
      <c r="FF80" s="97"/>
      <c r="FG80" s="98"/>
      <c r="FH80" s="27">
        <v>4.7</v>
      </c>
      <c r="FI80" s="27">
        <v>4.7</v>
      </c>
      <c r="FJ80" s="27">
        <v>16.5</v>
      </c>
      <c r="FK80" s="28">
        <f t="shared" si="12"/>
        <v>0.21092881944444444</v>
      </c>
      <c r="FL80" s="27">
        <f>3.7+0.1</f>
        <v>3.8000000000000003</v>
      </c>
      <c r="FM80" s="40" t="s">
        <v>62</v>
      </c>
      <c r="FN80" s="30">
        <v>1</v>
      </c>
      <c r="FO80" s="30">
        <v>80</v>
      </c>
      <c r="FP80" s="30">
        <v>2</v>
      </c>
      <c r="FQ80" s="30">
        <f t="shared" si="13"/>
        <v>160</v>
      </c>
      <c r="FR80" s="30">
        <f t="shared" si="14"/>
        <v>658</v>
      </c>
      <c r="FS80" s="41" t="s">
        <v>64</v>
      </c>
      <c r="FT80" s="30" t="s">
        <v>63</v>
      </c>
      <c r="FY80" s="90"/>
    </row>
    <row r="81" spans="1:181" s="67" customFormat="1" ht="18" customHeight="1" x14ac:dyDescent="0.2">
      <c r="A81" s="52">
        <v>42040</v>
      </c>
      <c r="B81" s="10" t="s">
        <v>347</v>
      </c>
      <c r="C81" s="19" t="s">
        <v>65</v>
      </c>
      <c r="D81" s="19" t="s">
        <v>87</v>
      </c>
      <c r="E81" s="20" t="s">
        <v>1795</v>
      </c>
      <c r="F81" s="51" t="s">
        <v>102</v>
      </c>
      <c r="G81" s="51" t="s">
        <v>360</v>
      </c>
      <c r="H81" s="35" t="s">
        <v>159</v>
      </c>
      <c r="I81" s="34" t="s">
        <v>420</v>
      </c>
      <c r="J81" s="35" t="s">
        <v>309</v>
      </c>
      <c r="K81" s="34" t="s">
        <v>421</v>
      </c>
      <c r="L81" s="35" t="s">
        <v>102</v>
      </c>
      <c r="M81" s="34" t="s">
        <v>422</v>
      </c>
      <c r="N81" s="35" t="s">
        <v>170</v>
      </c>
      <c r="O81" s="34" t="s">
        <v>423</v>
      </c>
      <c r="P81" s="35"/>
      <c r="Q81" s="34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43" t="s">
        <v>1902</v>
      </c>
      <c r="DY81" s="87"/>
      <c r="DZ81" s="43"/>
      <c r="EA81" s="36"/>
      <c r="EB81" s="34" t="s">
        <v>1890</v>
      </c>
      <c r="EC81" s="36"/>
      <c r="ED81" s="43" t="s">
        <v>1922</v>
      </c>
      <c r="EE81" s="43"/>
      <c r="EF81" s="38"/>
      <c r="EG81" s="38"/>
      <c r="EH81" s="38"/>
      <c r="EI81" s="38"/>
      <c r="EJ81" s="38"/>
      <c r="EK81" s="38"/>
      <c r="EL81" s="38"/>
      <c r="EM81" s="44"/>
      <c r="EN81" s="38"/>
      <c r="EO81" s="38"/>
      <c r="EP81" s="38"/>
      <c r="EQ81" s="38"/>
      <c r="ER81" s="43" t="s">
        <v>1826</v>
      </c>
      <c r="ES81" s="39">
        <v>137.16</v>
      </c>
      <c r="ET81" s="25">
        <f t="shared" si="11"/>
        <v>308.91891891891891</v>
      </c>
      <c r="EU81" s="7" t="s">
        <v>379</v>
      </c>
      <c r="EV81" s="8" t="s">
        <v>380</v>
      </c>
      <c r="EW81" s="26"/>
      <c r="EX81" s="26"/>
      <c r="EY81" s="26"/>
      <c r="EZ81" s="64">
        <v>3.66</v>
      </c>
      <c r="FA81" s="64">
        <v>9.17</v>
      </c>
      <c r="FB81" s="26"/>
      <c r="FC81" s="96" t="s">
        <v>68</v>
      </c>
      <c r="FD81" s="97"/>
      <c r="FE81" s="97"/>
      <c r="FF81" s="97"/>
      <c r="FG81" s="98"/>
      <c r="FH81" s="27">
        <v>4.125</v>
      </c>
      <c r="FI81" s="27">
        <v>4.125</v>
      </c>
      <c r="FJ81" s="27">
        <v>10.5</v>
      </c>
      <c r="FK81" s="28">
        <f t="shared" si="12"/>
        <v>0.1033935546875</v>
      </c>
      <c r="FL81" s="27">
        <v>2.25</v>
      </c>
      <c r="FM81" s="29" t="s">
        <v>62</v>
      </c>
      <c r="FN81" s="30">
        <v>1</v>
      </c>
      <c r="FO81" s="30">
        <v>120</v>
      </c>
      <c r="FP81" s="30">
        <v>4</v>
      </c>
      <c r="FQ81" s="30">
        <f t="shared" si="13"/>
        <v>480</v>
      </c>
      <c r="FR81" s="30">
        <f t="shared" si="14"/>
        <v>1130</v>
      </c>
      <c r="FS81" s="31" t="s">
        <v>64</v>
      </c>
      <c r="FT81" s="30" t="s">
        <v>63</v>
      </c>
      <c r="FY81" s="90"/>
    </row>
    <row r="82" spans="1:181" s="67" customFormat="1" ht="18" customHeight="1" x14ac:dyDescent="0.2">
      <c r="A82" s="52">
        <v>42040</v>
      </c>
      <c r="B82" s="68" t="s">
        <v>344</v>
      </c>
      <c r="C82" s="19" t="s">
        <v>65</v>
      </c>
      <c r="D82" s="19" t="s">
        <v>87</v>
      </c>
      <c r="E82" s="20" t="s">
        <v>1795</v>
      </c>
      <c r="F82" s="51" t="s">
        <v>102</v>
      </c>
      <c r="G82" s="51" t="s">
        <v>357</v>
      </c>
      <c r="H82" s="35" t="s">
        <v>159</v>
      </c>
      <c r="I82" s="34" t="s">
        <v>402</v>
      </c>
      <c r="J82" s="35" t="s">
        <v>140</v>
      </c>
      <c r="K82" s="34" t="s">
        <v>403</v>
      </c>
      <c r="L82" s="35" t="s">
        <v>140</v>
      </c>
      <c r="M82" s="34" t="s">
        <v>404</v>
      </c>
      <c r="N82" s="35" t="s">
        <v>239</v>
      </c>
      <c r="O82" s="34" t="s">
        <v>405</v>
      </c>
      <c r="P82" s="35" t="s">
        <v>309</v>
      </c>
      <c r="Q82" s="34" t="s">
        <v>406</v>
      </c>
      <c r="R82" s="35" t="s">
        <v>309</v>
      </c>
      <c r="S82" s="34" t="s">
        <v>407</v>
      </c>
      <c r="T82" s="35" t="s">
        <v>102</v>
      </c>
      <c r="U82" s="34" t="s">
        <v>408</v>
      </c>
      <c r="V82" s="35" t="s">
        <v>102</v>
      </c>
      <c r="W82" s="34" t="s">
        <v>409</v>
      </c>
      <c r="X82" s="35" t="s">
        <v>170</v>
      </c>
      <c r="Y82" s="34" t="s">
        <v>410</v>
      </c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43" t="s">
        <v>1875</v>
      </c>
      <c r="DY82" s="36"/>
      <c r="DZ82" s="43"/>
      <c r="EA82" s="36"/>
      <c r="EB82" s="34" t="s">
        <v>411</v>
      </c>
      <c r="EC82" s="36"/>
      <c r="ED82" s="43"/>
      <c r="EE82" s="43"/>
      <c r="EF82" s="38"/>
      <c r="EG82" s="38"/>
      <c r="EH82" s="38"/>
      <c r="EI82" s="38"/>
      <c r="EJ82" s="38"/>
      <c r="EK82" s="38"/>
      <c r="EL82" s="38"/>
      <c r="EM82" s="44"/>
      <c r="EN82" s="38"/>
      <c r="EO82" s="38"/>
      <c r="EP82" s="38"/>
      <c r="EQ82" s="38"/>
      <c r="ER82" s="43" t="s">
        <v>1823</v>
      </c>
      <c r="ES82" s="39">
        <v>122.72</v>
      </c>
      <c r="ET82" s="25">
        <f t="shared" si="11"/>
        <v>276.39639639639637</v>
      </c>
      <c r="EU82" s="7" t="s">
        <v>373</v>
      </c>
      <c r="EV82" s="8" t="s">
        <v>374</v>
      </c>
      <c r="EW82" s="26"/>
      <c r="EX82" s="26"/>
      <c r="EY82" s="26"/>
      <c r="EZ82" s="64">
        <v>2.36</v>
      </c>
      <c r="FA82" s="64">
        <v>9.61</v>
      </c>
      <c r="FB82" s="26"/>
      <c r="FC82" s="96" t="s">
        <v>68</v>
      </c>
      <c r="FD82" s="97"/>
      <c r="FE82" s="97"/>
      <c r="FF82" s="97"/>
      <c r="FG82" s="98"/>
      <c r="FH82" s="27">
        <v>2.875</v>
      </c>
      <c r="FI82" s="27">
        <v>2.875</v>
      </c>
      <c r="FJ82" s="27">
        <v>10.5</v>
      </c>
      <c r="FK82" s="28">
        <f t="shared" si="12"/>
        <v>5.0225151909722224E-2</v>
      </c>
      <c r="FL82" s="27">
        <v>1.55</v>
      </c>
      <c r="FM82" s="29" t="s">
        <v>62</v>
      </c>
      <c r="FN82" s="30">
        <v>1</v>
      </c>
      <c r="FO82" s="30">
        <v>238</v>
      </c>
      <c r="FP82" s="30">
        <v>4</v>
      </c>
      <c r="FQ82" s="30">
        <f t="shared" si="13"/>
        <v>952</v>
      </c>
      <c r="FR82" s="30">
        <f t="shared" si="14"/>
        <v>1525.6000000000001</v>
      </c>
      <c r="FS82" s="31" t="s">
        <v>64</v>
      </c>
      <c r="FT82" s="30" t="s">
        <v>63</v>
      </c>
      <c r="FY82" s="90"/>
    </row>
    <row r="83" spans="1:181" s="67" customFormat="1" ht="18" customHeight="1" x14ac:dyDescent="0.2">
      <c r="A83" s="52">
        <v>42040</v>
      </c>
      <c r="B83" s="11" t="s">
        <v>353</v>
      </c>
      <c r="C83" s="19" t="s">
        <v>65</v>
      </c>
      <c r="D83" s="19" t="s">
        <v>87</v>
      </c>
      <c r="E83" s="20" t="s">
        <v>1795</v>
      </c>
      <c r="F83" s="10" t="s">
        <v>107</v>
      </c>
      <c r="G83" s="74" t="s">
        <v>367</v>
      </c>
      <c r="H83" s="35" t="s">
        <v>475</v>
      </c>
      <c r="I83" s="34" t="s">
        <v>476</v>
      </c>
      <c r="J83" s="35" t="s">
        <v>475</v>
      </c>
      <c r="K83" s="34" t="s">
        <v>477</v>
      </c>
      <c r="L83" s="35" t="s">
        <v>88</v>
      </c>
      <c r="M83" s="34" t="s">
        <v>478</v>
      </c>
      <c r="N83" s="35" t="s">
        <v>88</v>
      </c>
      <c r="O83" s="34" t="s">
        <v>479</v>
      </c>
      <c r="P83" s="35" t="s">
        <v>88</v>
      </c>
      <c r="Q83" s="34" t="s">
        <v>480</v>
      </c>
      <c r="R83" s="35" t="s">
        <v>159</v>
      </c>
      <c r="S83" s="34" t="s">
        <v>481</v>
      </c>
      <c r="T83" s="35" t="s">
        <v>107</v>
      </c>
      <c r="U83" s="34" t="s">
        <v>482</v>
      </c>
      <c r="V83" s="35" t="s">
        <v>140</v>
      </c>
      <c r="W83" s="34" t="s">
        <v>483</v>
      </c>
      <c r="X83" s="35" t="s">
        <v>140</v>
      </c>
      <c r="Y83" s="34" t="s">
        <v>484</v>
      </c>
      <c r="Z83" s="35" t="s">
        <v>140</v>
      </c>
      <c r="AA83" s="34" t="s">
        <v>485</v>
      </c>
      <c r="AB83" s="35" t="s">
        <v>140</v>
      </c>
      <c r="AC83" s="34" t="s">
        <v>486</v>
      </c>
      <c r="AD83" s="35" t="s">
        <v>239</v>
      </c>
      <c r="AE83" s="34" t="s">
        <v>487</v>
      </c>
      <c r="AF83" s="35" t="s">
        <v>102</v>
      </c>
      <c r="AG83" s="34" t="s">
        <v>488</v>
      </c>
      <c r="AH83" s="35" t="s">
        <v>102</v>
      </c>
      <c r="AI83" s="34" t="s">
        <v>489</v>
      </c>
      <c r="AJ83" s="35" t="s">
        <v>490</v>
      </c>
      <c r="AK83" s="34" t="s">
        <v>491</v>
      </c>
      <c r="AL83" s="35" t="s">
        <v>419</v>
      </c>
      <c r="AM83" s="34" t="s">
        <v>492</v>
      </c>
      <c r="AN83" s="35" t="s">
        <v>104</v>
      </c>
      <c r="AO83" s="34" t="s">
        <v>493</v>
      </c>
      <c r="AP83" s="35" t="s">
        <v>398</v>
      </c>
      <c r="AQ83" s="34" t="s">
        <v>494</v>
      </c>
      <c r="AR83" s="35" t="s">
        <v>111</v>
      </c>
      <c r="AS83" s="34" t="s">
        <v>495</v>
      </c>
      <c r="AT83" s="35" t="s">
        <v>151</v>
      </c>
      <c r="AU83" s="34" t="s">
        <v>496</v>
      </c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34" t="s">
        <v>474</v>
      </c>
      <c r="DY83" s="36"/>
      <c r="DZ83" s="43"/>
      <c r="EA83" s="36"/>
      <c r="EB83" s="43"/>
      <c r="EC83" s="36"/>
      <c r="ED83" s="34" t="s">
        <v>494</v>
      </c>
      <c r="EE83" s="43"/>
      <c r="EF83" s="38"/>
      <c r="EG83" s="38"/>
      <c r="EH83" s="38"/>
      <c r="EI83" s="38"/>
      <c r="EJ83" s="38"/>
      <c r="EK83" s="38"/>
      <c r="EL83" s="38"/>
      <c r="EM83" s="44"/>
      <c r="EN83" s="38"/>
      <c r="EO83" s="38"/>
      <c r="EP83" s="38"/>
      <c r="EQ83" s="38"/>
      <c r="ER83" s="43" t="s">
        <v>1832</v>
      </c>
      <c r="ES83" s="39">
        <v>56.31</v>
      </c>
      <c r="ET83" s="25">
        <f t="shared" si="11"/>
        <v>126.82432432432432</v>
      </c>
      <c r="EU83" s="12">
        <v>38568742049</v>
      </c>
      <c r="EV83" s="13">
        <v>10038568742046</v>
      </c>
      <c r="EW83" s="26"/>
      <c r="EX83" s="26"/>
      <c r="EY83" s="26"/>
      <c r="EZ83" s="64">
        <f>47/25.4</f>
        <v>1.8503937007874016</v>
      </c>
      <c r="FA83" s="64">
        <f>94/25.4</f>
        <v>3.7007874015748032</v>
      </c>
      <c r="FB83" s="26"/>
      <c r="FC83" s="96" t="s">
        <v>68</v>
      </c>
      <c r="FD83" s="97"/>
      <c r="FE83" s="97"/>
      <c r="FF83" s="97"/>
      <c r="FG83" s="98"/>
      <c r="FH83" s="27">
        <f>2.25+(0.02*2)</f>
        <v>2.29</v>
      </c>
      <c r="FI83" s="27">
        <f>2.25+(0.02*2)</f>
        <v>2.29</v>
      </c>
      <c r="FJ83" s="27">
        <f>4.5+(0.02*4)</f>
        <v>4.58</v>
      </c>
      <c r="FK83" s="28">
        <f t="shared" si="12"/>
        <v>1.3899292824074075E-2</v>
      </c>
      <c r="FL83" s="27">
        <f>0.4+0.1</f>
        <v>0.5</v>
      </c>
      <c r="FM83" s="40" t="s">
        <v>62</v>
      </c>
      <c r="FN83" s="30">
        <v>1</v>
      </c>
      <c r="FO83" s="30">
        <v>357</v>
      </c>
      <c r="FP83" s="30">
        <v>9</v>
      </c>
      <c r="FQ83" s="30">
        <f t="shared" si="13"/>
        <v>3213</v>
      </c>
      <c r="FR83" s="30">
        <f t="shared" si="14"/>
        <v>1656.5</v>
      </c>
      <c r="FS83" s="41" t="s">
        <v>64</v>
      </c>
      <c r="FT83" s="30" t="s">
        <v>63</v>
      </c>
      <c r="FY83" s="90"/>
    </row>
    <row r="84" spans="1:181" s="67" customFormat="1" ht="18" customHeight="1" x14ac:dyDescent="0.2">
      <c r="A84" s="52">
        <v>42040</v>
      </c>
      <c r="B84" s="10" t="s">
        <v>569</v>
      </c>
      <c r="C84" s="19" t="s">
        <v>65</v>
      </c>
      <c r="D84" s="19" t="s">
        <v>87</v>
      </c>
      <c r="E84" s="20" t="s">
        <v>1795</v>
      </c>
      <c r="F84" s="34" t="s">
        <v>107</v>
      </c>
      <c r="G84" s="34" t="s">
        <v>1113</v>
      </c>
      <c r="H84" s="35" t="s">
        <v>475</v>
      </c>
      <c r="I84" s="34" t="s">
        <v>1114</v>
      </c>
      <c r="J84" s="35" t="s">
        <v>475</v>
      </c>
      <c r="K84" s="34" t="s">
        <v>1115</v>
      </c>
      <c r="L84" s="35" t="s">
        <v>88</v>
      </c>
      <c r="M84" s="34" t="s">
        <v>1116</v>
      </c>
      <c r="N84" s="35" t="s">
        <v>88</v>
      </c>
      <c r="O84" s="34" t="s">
        <v>1117</v>
      </c>
      <c r="P84" s="35" t="s">
        <v>88</v>
      </c>
      <c r="Q84" s="34" t="s">
        <v>1118</v>
      </c>
      <c r="R84" s="35" t="s">
        <v>159</v>
      </c>
      <c r="S84" s="34" t="s">
        <v>1119</v>
      </c>
      <c r="T84" s="35" t="s">
        <v>107</v>
      </c>
      <c r="U84" s="34" t="s">
        <v>1120</v>
      </c>
      <c r="V84" s="35" t="s">
        <v>140</v>
      </c>
      <c r="W84" s="34" t="s">
        <v>1121</v>
      </c>
      <c r="X84" s="35" t="s">
        <v>140</v>
      </c>
      <c r="Y84" s="34" t="s">
        <v>1122</v>
      </c>
      <c r="Z84" s="35" t="s">
        <v>140</v>
      </c>
      <c r="AA84" s="34" t="s">
        <v>1123</v>
      </c>
      <c r="AB84" s="35" t="s">
        <v>102</v>
      </c>
      <c r="AC84" s="34" t="s">
        <v>1124</v>
      </c>
      <c r="AD84" s="35" t="s">
        <v>102</v>
      </c>
      <c r="AE84" s="34" t="s">
        <v>1125</v>
      </c>
      <c r="AF84" s="35" t="s">
        <v>102</v>
      </c>
      <c r="AG84" s="34" t="s">
        <v>1126</v>
      </c>
      <c r="AH84" s="35" t="s">
        <v>490</v>
      </c>
      <c r="AI84" s="34" t="s">
        <v>1127</v>
      </c>
      <c r="AJ84" s="35" t="s">
        <v>419</v>
      </c>
      <c r="AK84" s="34" t="s">
        <v>1128</v>
      </c>
      <c r="AL84" s="35" t="s">
        <v>104</v>
      </c>
      <c r="AM84" s="34" t="s">
        <v>1129</v>
      </c>
      <c r="AN84" s="35" t="s">
        <v>398</v>
      </c>
      <c r="AO84" s="34" t="s">
        <v>1130</v>
      </c>
      <c r="AP84" s="35" t="s">
        <v>111</v>
      </c>
      <c r="AQ84" s="34" t="s">
        <v>1131</v>
      </c>
      <c r="AR84" s="35"/>
      <c r="AS84" s="34"/>
      <c r="AT84" s="35"/>
      <c r="AU84" s="34"/>
      <c r="AV84" s="35"/>
      <c r="AW84" s="34"/>
      <c r="AX84" s="35"/>
      <c r="AY84" s="34"/>
      <c r="AZ84" s="35"/>
      <c r="BA84" s="34"/>
      <c r="BB84" s="35"/>
      <c r="BC84" s="34"/>
      <c r="BD84" s="35"/>
      <c r="BE84" s="34"/>
      <c r="BF84" s="35"/>
      <c r="BG84" s="34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34" t="s">
        <v>1877</v>
      </c>
      <c r="DY84" s="36"/>
      <c r="DZ84" s="43"/>
      <c r="EA84" s="36"/>
      <c r="EB84" s="43" t="s">
        <v>1903</v>
      </c>
      <c r="EC84" s="36"/>
      <c r="ED84" s="43"/>
      <c r="EE84" s="43"/>
      <c r="EF84" s="38"/>
      <c r="EG84" s="38"/>
      <c r="EH84" s="38"/>
      <c r="EI84" s="38"/>
      <c r="EJ84" s="38"/>
      <c r="EK84" s="38"/>
      <c r="EL84" s="38"/>
      <c r="EM84" s="44"/>
      <c r="EN84" s="38"/>
      <c r="EO84" s="38"/>
      <c r="EP84" s="38"/>
      <c r="EQ84" s="38"/>
      <c r="ER84" s="43" t="s">
        <v>1850</v>
      </c>
      <c r="ES84" s="39">
        <v>56.31</v>
      </c>
      <c r="ET84" s="25">
        <f t="shared" si="11"/>
        <v>126.82432432432432</v>
      </c>
      <c r="EU84" s="7">
        <v>38568741004</v>
      </c>
      <c r="EV84" s="8">
        <v>10038568741001</v>
      </c>
      <c r="EW84" s="26"/>
      <c r="EX84" s="26"/>
      <c r="EY84" s="26"/>
      <c r="EZ84" s="64">
        <v>3.7</v>
      </c>
      <c r="FA84" s="64">
        <v>1.85</v>
      </c>
      <c r="FB84" s="26"/>
      <c r="FC84" s="96" t="s">
        <v>68</v>
      </c>
      <c r="FD84" s="97"/>
      <c r="FE84" s="97"/>
      <c r="FF84" s="97"/>
      <c r="FG84" s="98"/>
      <c r="FH84" s="27">
        <v>2.25</v>
      </c>
      <c r="FI84" s="27">
        <v>2.25</v>
      </c>
      <c r="FJ84" s="27">
        <v>4.5</v>
      </c>
      <c r="FK84" s="28">
        <f t="shared" si="12"/>
        <v>1.318359375E-2</v>
      </c>
      <c r="FL84" s="27">
        <f>0.4+0.1</f>
        <v>0.5</v>
      </c>
      <c r="FM84" s="40" t="s">
        <v>62</v>
      </c>
      <c r="FN84" s="30">
        <v>1</v>
      </c>
      <c r="FO84" s="30">
        <v>357</v>
      </c>
      <c r="FP84" s="30">
        <v>9</v>
      </c>
      <c r="FQ84" s="30">
        <f t="shared" si="13"/>
        <v>3213</v>
      </c>
      <c r="FR84" s="30">
        <f t="shared" si="14"/>
        <v>1656.5</v>
      </c>
      <c r="FS84" s="41" t="s">
        <v>64</v>
      </c>
      <c r="FT84" s="30" t="s">
        <v>63</v>
      </c>
      <c r="FY84" s="90"/>
    </row>
    <row r="85" spans="1:181" s="67" customFormat="1" ht="18" customHeight="1" x14ac:dyDescent="0.2">
      <c r="A85" s="52">
        <v>42040</v>
      </c>
      <c r="B85" s="10" t="s">
        <v>559</v>
      </c>
      <c r="C85" s="19" t="s">
        <v>65</v>
      </c>
      <c r="D85" s="19" t="s">
        <v>87</v>
      </c>
      <c r="E85" s="20" t="s">
        <v>1795</v>
      </c>
      <c r="F85" s="34" t="s">
        <v>88</v>
      </c>
      <c r="G85" s="34" t="s">
        <v>900</v>
      </c>
      <c r="H85" s="35" t="s">
        <v>200</v>
      </c>
      <c r="I85" s="34" t="s">
        <v>901</v>
      </c>
      <c r="J85" s="35" t="s">
        <v>88</v>
      </c>
      <c r="K85" s="34" t="s">
        <v>903</v>
      </c>
      <c r="L85" s="35" t="s">
        <v>111</v>
      </c>
      <c r="M85" s="34" t="s">
        <v>904</v>
      </c>
      <c r="N85" s="35"/>
      <c r="O85" s="34"/>
      <c r="P85" s="35"/>
      <c r="Q85" s="34"/>
      <c r="R85" s="35"/>
      <c r="S85" s="34"/>
      <c r="T85" s="35"/>
      <c r="U85" s="34"/>
      <c r="V85" s="35"/>
      <c r="W85" s="34"/>
      <c r="X85" s="35"/>
      <c r="Y85" s="34"/>
      <c r="Z85" s="35"/>
      <c r="AA85" s="34"/>
      <c r="AB85" s="35"/>
      <c r="AC85" s="34"/>
      <c r="AD85" s="35"/>
      <c r="AE85" s="34"/>
      <c r="AF85" s="35"/>
      <c r="AG85" s="34"/>
      <c r="AH85" s="35"/>
      <c r="AI85" s="34"/>
      <c r="AJ85" s="35"/>
      <c r="AK85" s="34"/>
      <c r="AL85" s="35"/>
      <c r="AM85" s="34"/>
      <c r="AN85" s="35"/>
      <c r="AO85" s="34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43"/>
      <c r="DY85" s="36"/>
      <c r="DZ85" s="43"/>
      <c r="EA85" s="36"/>
      <c r="EB85" s="34" t="s">
        <v>901</v>
      </c>
      <c r="EC85" s="36"/>
      <c r="ED85" s="34" t="s">
        <v>902</v>
      </c>
      <c r="EE85" s="34"/>
      <c r="EF85" s="38"/>
      <c r="EG85" s="38"/>
      <c r="EH85" s="38"/>
      <c r="EI85" s="38"/>
      <c r="EJ85" s="38"/>
      <c r="EK85" s="38"/>
      <c r="EL85" s="38"/>
      <c r="EM85" s="44"/>
      <c r="EN85" s="38"/>
      <c r="EO85" s="38"/>
      <c r="EP85" s="38"/>
      <c r="EQ85" s="38"/>
      <c r="ER85" s="43" t="s">
        <v>1842</v>
      </c>
      <c r="ES85" s="39">
        <v>476.44</v>
      </c>
      <c r="ET85" s="25">
        <f t="shared" si="11"/>
        <v>1073.0630630630631</v>
      </c>
      <c r="EU85" s="7">
        <v>38568742087</v>
      </c>
      <c r="EV85" s="8">
        <v>10038568742084</v>
      </c>
      <c r="EW85" s="26"/>
      <c r="EX85" s="26"/>
      <c r="EY85" s="26"/>
      <c r="EZ85" s="64">
        <v>3.72</v>
      </c>
      <c r="FA85" s="64">
        <v>24.72</v>
      </c>
      <c r="FB85" s="26"/>
      <c r="FC85" s="96" t="s">
        <v>68</v>
      </c>
      <c r="FD85" s="97"/>
      <c r="FE85" s="97"/>
      <c r="FF85" s="97"/>
      <c r="FG85" s="98"/>
      <c r="FH85" s="27">
        <v>4.25</v>
      </c>
      <c r="FI85" s="27">
        <v>4.25</v>
      </c>
      <c r="FJ85" s="27">
        <v>28.75</v>
      </c>
      <c r="FK85" s="28">
        <f t="shared" si="12"/>
        <v>0.30051902488425924</v>
      </c>
      <c r="FL85" s="27">
        <f>5.5+0.1</f>
        <v>5.6</v>
      </c>
      <c r="FM85" s="40" t="s">
        <v>62</v>
      </c>
      <c r="FN85" s="30">
        <v>1</v>
      </c>
      <c r="FO85" s="30">
        <v>99</v>
      </c>
      <c r="FP85" s="30">
        <v>1</v>
      </c>
      <c r="FQ85" s="30">
        <f t="shared" si="13"/>
        <v>99</v>
      </c>
      <c r="FR85" s="30">
        <f t="shared" si="14"/>
        <v>604.4</v>
      </c>
      <c r="FS85" s="30" t="s">
        <v>64</v>
      </c>
      <c r="FT85" s="30" t="s">
        <v>63</v>
      </c>
      <c r="FY85" s="90"/>
    </row>
    <row r="86" spans="1:181" s="67" customFormat="1" ht="18" customHeight="1" x14ac:dyDescent="0.2">
      <c r="A86" s="52">
        <v>42040</v>
      </c>
      <c r="B86" s="10" t="s">
        <v>566</v>
      </c>
      <c r="C86" s="19" t="s">
        <v>65</v>
      </c>
      <c r="D86" s="19" t="s">
        <v>87</v>
      </c>
      <c r="E86" s="20" t="s">
        <v>1795</v>
      </c>
      <c r="F86" s="34" t="s">
        <v>100</v>
      </c>
      <c r="G86" s="34" t="s">
        <v>1032</v>
      </c>
      <c r="H86" s="35" t="s">
        <v>200</v>
      </c>
      <c r="I86" s="34" t="s">
        <v>1033</v>
      </c>
      <c r="J86" s="35" t="s">
        <v>200</v>
      </c>
      <c r="K86" s="34" t="s">
        <v>1034</v>
      </c>
      <c r="L86" s="35" t="s">
        <v>136</v>
      </c>
      <c r="M86" s="34" t="s">
        <v>1036</v>
      </c>
      <c r="N86" s="35" t="s">
        <v>136</v>
      </c>
      <c r="O86" s="34" t="s">
        <v>1037</v>
      </c>
      <c r="P86" s="35" t="s">
        <v>140</v>
      </c>
      <c r="Q86" s="34" t="s">
        <v>1038</v>
      </c>
      <c r="R86" s="35" t="s">
        <v>102</v>
      </c>
      <c r="S86" s="34" t="s">
        <v>1039</v>
      </c>
      <c r="T86" s="35" t="s">
        <v>102</v>
      </c>
      <c r="U86" s="34" t="s">
        <v>1040</v>
      </c>
      <c r="V86" s="35" t="s">
        <v>102</v>
      </c>
      <c r="W86" s="34" t="s">
        <v>1041</v>
      </c>
      <c r="X86" s="35" t="s">
        <v>102</v>
      </c>
      <c r="Y86" s="34" t="s">
        <v>1042</v>
      </c>
      <c r="Z86" s="35" t="s">
        <v>102</v>
      </c>
      <c r="AA86" s="34" t="s">
        <v>1043</v>
      </c>
      <c r="AB86" s="35" t="s">
        <v>398</v>
      </c>
      <c r="AC86" s="34" t="s">
        <v>1044</v>
      </c>
      <c r="AD86" s="35" t="s">
        <v>145</v>
      </c>
      <c r="AE86" s="34" t="s">
        <v>1045</v>
      </c>
      <c r="AF86" s="35" t="s">
        <v>145</v>
      </c>
      <c r="AG86" s="34" t="s">
        <v>1046</v>
      </c>
      <c r="AH86" s="35" t="s">
        <v>147</v>
      </c>
      <c r="AI86" s="34" t="s">
        <v>1047</v>
      </c>
      <c r="AJ86" s="35" t="s">
        <v>170</v>
      </c>
      <c r="AK86" s="34" t="s">
        <v>1048</v>
      </c>
      <c r="AL86" s="35" t="s">
        <v>656</v>
      </c>
      <c r="AM86" s="34" t="s">
        <v>1049</v>
      </c>
      <c r="AN86" s="35"/>
      <c r="AO86" s="34"/>
      <c r="AP86" s="35"/>
      <c r="AQ86" s="34"/>
      <c r="AR86" s="35"/>
      <c r="AS86" s="34"/>
      <c r="AT86" s="35"/>
      <c r="AU86" s="34"/>
      <c r="AV86" s="35"/>
      <c r="AW86" s="34"/>
      <c r="AX86" s="35"/>
      <c r="AY86" s="34"/>
      <c r="AZ86" s="35"/>
      <c r="BA86" s="34"/>
      <c r="BB86" s="35"/>
      <c r="BC86" s="34"/>
      <c r="BD86" s="35"/>
      <c r="BE86" s="34"/>
      <c r="BF86" s="35"/>
      <c r="BG86" s="34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34" t="s">
        <v>1031</v>
      </c>
      <c r="DY86" s="36"/>
      <c r="DZ86" s="43"/>
      <c r="EA86" s="36"/>
      <c r="EB86" s="34" t="s">
        <v>1034</v>
      </c>
      <c r="EC86" s="36"/>
      <c r="ED86" s="34" t="s">
        <v>1035</v>
      </c>
      <c r="EE86" s="43"/>
      <c r="EF86" s="38"/>
      <c r="EG86" s="38"/>
      <c r="EH86" s="38"/>
      <c r="EI86" s="38"/>
      <c r="EJ86" s="38"/>
      <c r="EK86" s="38"/>
      <c r="EL86" s="38"/>
      <c r="EM86" s="44"/>
      <c r="EN86" s="38"/>
      <c r="EO86" s="38"/>
      <c r="EP86" s="38"/>
      <c r="EQ86" s="38"/>
      <c r="ER86" s="43" t="s">
        <v>1848</v>
      </c>
      <c r="ES86" s="39">
        <v>122.72</v>
      </c>
      <c r="ET86" s="25">
        <f t="shared" si="11"/>
        <v>276.39639639639637</v>
      </c>
      <c r="EU86" s="7">
        <v>38568740977</v>
      </c>
      <c r="EV86" s="8">
        <v>10038568740974</v>
      </c>
      <c r="EW86" s="26"/>
      <c r="EX86" s="26"/>
      <c r="EY86" s="26"/>
      <c r="EZ86" s="64">
        <v>4.96</v>
      </c>
      <c r="FA86" s="64">
        <v>18.899999999999999</v>
      </c>
      <c r="FB86" s="26"/>
      <c r="FC86" s="96" t="s">
        <v>68</v>
      </c>
      <c r="FD86" s="97"/>
      <c r="FE86" s="97"/>
      <c r="FF86" s="97"/>
      <c r="FG86" s="98"/>
      <c r="FH86" s="27">
        <v>5.5</v>
      </c>
      <c r="FI86" s="27">
        <v>5.5</v>
      </c>
      <c r="FJ86" s="27">
        <v>19.88</v>
      </c>
      <c r="FK86" s="28">
        <f t="shared" si="12"/>
        <v>0.34801504629629626</v>
      </c>
      <c r="FL86" s="27">
        <f>3.7+0.1</f>
        <v>3.8000000000000003</v>
      </c>
      <c r="FM86" s="40" t="s">
        <v>62</v>
      </c>
      <c r="FN86" s="30">
        <v>1</v>
      </c>
      <c r="FO86" s="30">
        <v>56</v>
      </c>
      <c r="FP86" s="30">
        <v>2</v>
      </c>
      <c r="FQ86" s="30">
        <f t="shared" si="13"/>
        <v>112</v>
      </c>
      <c r="FR86" s="30">
        <f t="shared" si="14"/>
        <v>475.6</v>
      </c>
      <c r="FS86" s="41" t="s">
        <v>64</v>
      </c>
      <c r="FT86" s="30" t="s">
        <v>63</v>
      </c>
      <c r="FY86" s="90"/>
    </row>
    <row r="87" spans="1:181" s="67" customFormat="1" ht="18" customHeight="1" x14ac:dyDescent="0.2">
      <c r="A87" s="52">
        <v>42040</v>
      </c>
      <c r="B87" s="10" t="s">
        <v>565</v>
      </c>
      <c r="C87" s="19" t="s">
        <v>65</v>
      </c>
      <c r="D87" s="19" t="s">
        <v>87</v>
      </c>
      <c r="E87" s="20" t="s">
        <v>1795</v>
      </c>
      <c r="F87" s="34" t="s">
        <v>140</v>
      </c>
      <c r="G87" s="34" t="s">
        <v>1020</v>
      </c>
      <c r="H87" s="35" t="s">
        <v>475</v>
      </c>
      <c r="I87" s="34" t="s">
        <v>1022</v>
      </c>
      <c r="J87" s="35" t="s">
        <v>140</v>
      </c>
      <c r="K87" s="34" t="s">
        <v>1023</v>
      </c>
      <c r="L87" s="35" t="s">
        <v>102</v>
      </c>
      <c r="M87" s="34" t="s">
        <v>1024</v>
      </c>
      <c r="N87" s="35" t="s">
        <v>102</v>
      </c>
      <c r="O87" s="34" t="s">
        <v>1025</v>
      </c>
      <c r="P87" s="35" t="s">
        <v>490</v>
      </c>
      <c r="Q87" s="34" t="s">
        <v>1026</v>
      </c>
      <c r="R87" s="35" t="s">
        <v>419</v>
      </c>
      <c r="S87" s="34" t="s">
        <v>1027</v>
      </c>
      <c r="T87" s="35" t="s">
        <v>398</v>
      </c>
      <c r="U87" s="34" t="s">
        <v>1028</v>
      </c>
      <c r="V87" s="35" t="s">
        <v>111</v>
      </c>
      <c r="W87" s="34" t="s">
        <v>1029</v>
      </c>
      <c r="X87" s="35" t="s">
        <v>151</v>
      </c>
      <c r="Y87" s="34" t="s">
        <v>1030</v>
      </c>
      <c r="Z87" s="35"/>
      <c r="AA87" s="34"/>
      <c r="AB87" s="35"/>
      <c r="AC87" s="34"/>
      <c r="AD87" s="35"/>
      <c r="AE87" s="34"/>
      <c r="AF87" s="35"/>
      <c r="AG87" s="34"/>
      <c r="AH87" s="35"/>
      <c r="AI87" s="34"/>
      <c r="AJ87" s="35"/>
      <c r="AK87" s="34"/>
      <c r="AL87" s="35"/>
      <c r="AM87" s="34"/>
      <c r="AN87" s="35"/>
      <c r="AO87" s="34"/>
      <c r="AP87" s="35"/>
      <c r="AQ87" s="34"/>
      <c r="AR87" s="35"/>
      <c r="AS87" s="34"/>
      <c r="AT87" s="35"/>
      <c r="AU87" s="34"/>
      <c r="AV87" s="35"/>
      <c r="AW87" s="34"/>
      <c r="AX87" s="35"/>
      <c r="AY87" s="34"/>
      <c r="AZ87" s="35"/>
      <c r="BA87" s="34"/>
      <c r="BB87" s="35"/>
      <c r="BC87" s="34"/>
      <c r="BD87" s="35"/>
      <c r="BE87" s="34"/>
      <c r="BF87" s="35"/>
      <c r="BG87" s="34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34" t="s">
        <v>1021</v>
      </c>
      <c r="DY87" s="36"/>
      <c r="DZ87" s="43"/>
      <c r="EA87" s="36"/>
      <c r="EB87" s="43"/>
      <c r="EC87" s="36"/>
      <c r="ED87" s="43"/>
      <c r="EE87" s="43"/>
      <c r="EF87" s="38"/>
      <c r="EG87" s="38"/>
      <c r="EH87" s="38"/>
      <c r="EI87" s="38"/>
      <c r="EJ87" s="38"/>
      <c r="EK87" s="38"/>
      <c r="EL87" s="38"/>
      <c r="EM87" s="44"/>
      <c r="EN87" s="38"/>
      <c r="EO87" s="38"/>
      <c r="EP87" s="38"/>
      <c r="EQ87" s="38"/>
      <c r="ER87" s="43" t="s">
        <v>1847</v>
      </c>
      <c r="ES87" s="39">
        <v>57.75</v>
      </c>
      <c r="ET87" s="25">
        <f t="shared" si="11"/>
        <v>130.06756756756758</v>
      </c>
      <c r="EU87" s="7">
        <v>38568740960</v>
      </c>
      <c r="EV87" s="8">
        <v>10038568740967</v>
      </c>
      <c r="EW87" s="26"/>
      <c r="EX87" s="26"/>
      <c r="EY87" s="26"/>
      <c r="EZ87" s="64">
        <v>1.85</v>
      </c>
      <c r="FA87" s="64">
        <v>6.77</v>
      </c>
      <c r="FB87" s="26"/>
      <c r="FC87" s="96" t="s">
        <v>68</v>
      </c>
      <c r="FD87" s="97"/>
      <c r="FE87" s="97"/>
      <c r="FF87" s="97"/>
      <c r="FG87" s="98"/>
      <c r="FH87" s="27">
        <v>2.5</v>
      </c>
      <c r="FI87" s="27">
        <v>2.5</v>
      </c>
      <c r="FJ87" s="27">
        <v>9</v>
      </c>
      <c r="FK87" s="28">
        <f t="shared" si="12"/>
        <v>3.2552083333333336E-2</v>
      </c>
      <c r="FL87" s="27">
        <f>0.7+0.1</f>
        <v>0.79999999999999993</v>
      </c>
      <c r="FM87" s="40" t="s">
        <v>62</v>
      </c>
      <c r="FN87" s="30">
        <v>1</v>
      </c>
      <c r="FO87" s="30">
        <v>357</v>
      </c>
      <c r="FP87" s="30">
        <v>4</v>
      </c>
      <c r="FQ87" s="30">
        <f t="shared" si="13"/>
        <v>1428</v>
      </c>
      <c r="FR87" s="30">
        <f t="shared" si="14"/>
        <v>1192.3999999999999</v>
      </c>
      <c r="FS87" s="41" t="s">
        <v>64</v>
      </c>
      <c r="FT87" s="30" t="s">
        <v>63</v>
      </c>
      <c r="FY87" s="90"/>
    </row>
    <row r="88" spans="1:181" s="67" customFormat="1" ht="18" customHeight="1" x14ac:dyDescent="0.2">
      <c r="A88" s="52">
        <v>42040</v>
      </c>
      <c r="B88" s="10" t="s">
        <v>549</v>
      </c>
      <c r="C88" s="19" t="s">
        <v>65</v>
      </c>
      <c r="D88" s="19" t="s">
        <v>87</v>
      </c>
      <c r="E88" s="20" t="s">
        <v>1795</v>
      </c>
      <c r="F88" s="34" t="s">
        <v>88</v>
      </c>
      <c r="G88" s="34" t="s">
        <v>632</v>
      </c>
      <c r="H88" s="35" t="s">
        <v>88</v>
      </c>
      <c r="I88" s="34" t="s">
        <v>635</v>
      </c>
      <c r="J88" s="35" t="s">
        <v>88</v>
      </c>
      <c r="K88" s="34" t="s">
        <v>636</v>
      </c>
      <c r="L88" s="35" t="s">
        <v>88</v>
      </c>
      <c r="M88" s="34" t="s">
        <v>637</v>
      </c>
      <c r="N88" s="35" t="s">
        <v>88</v>
      </c>
      <c r="O88" s="34" t="s">
        <v>638</v>
      </c>
      <c r="P88" s="35" t="s">
        <v>168</v>
      </c>
      <c r="Q88" s="34" t="s">
        <v>639</v>
      </c>
      <c r="R88" s="35" t="s">
        <v>398</v>
      </c>
      <c r="S88" s="34" t="s">
        <v>640</v>
      </c>
      <c r="T88" s="35" t="s">
        <v>151</v>
      </c>
      <c r="U88" s="34" t="s">
        <v>641</v>
      </c>
      <c r="V88" s="35" t="s">
        <v>200</v>
      </c>
      <c r="W88" s="34" t="s">
        <v>642</v>
      </c>
      <c r="X88" s="35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34" t="s">
        <v>633</v>
      </c>
      <c r="DY88" s="36"/>
      <c r="DZ88" s="43"/>
      <c r="EA88" s="36"/>
      <c r="EB88" s="43"/>
      <c r="EC88" s="36"/>
      <c r="ED88" s="34" t="s">
        <v>634</v>
      </c>
      <c r="EE88" s="43"/>
      <c r="EF88" s="38"/>
      <c r="EG88" s="38"/>
      <c r="EH88" s="38"/>
      <c r="EI88" s="38"/>
      <c r="EJ88" s="38"/>
      <c r="EK88" s="38"/>
      <c r="EL88" s="38"/>
      <c r="EM88" s="44"/>
      <c r="EN88" s="38"/>
      <c r="EO88" s="38"/>
      <c r="EP88" s="38"/>
      <c r="EQ88" s="38"/>
      <c r="ER88" s="43" t="s">
        <v>1838</v>
      </c>
      <c r="ES88" s="39">
        <v>99.62</v>
      </c>
      <c r="ET88" s="25">
        <f t="shared" si="11"/>
        <v>224.36936936936937</v>
      </c>
      <c r="EU88" s="7" t="s">
        <v>1140</v>
      </c>
      <c r="EV88" s="8" t="s">
        <v>1141</v>
      </c>
      <c r="EW88" s="26"/>
      <c r="EX88" s="26"/>
      <c r="EY88" s="26"/>
      <c r="EZ88" s="64">
        <v>2.2200000000000002</v>
      </c>
      <c r="FA88" s="64">
        <v>6.69</v>
      </c>
      <c r="FB88" s="26"/>
      <c r="FC88" s="96" t="s">
        <v>68</v>
      </c>
      <c r="FD88" s="97"/>
      <c r="FE88" s="97"/>
      <c r="FF88" s="97"/>
      <c r="FG88" s="98"/>
      <c r="FH88" s="27">
        <v>2.75</v>
      </c>
      <c r="FI88" s="27">
        <v>2.75</v>
      </c>
      <c r="FJ88" s="27">
        <v>8</v>
      </c>
      <c r="FK88" s="28">
        <f t="shared" si="12"/>
        <v>3.5011574074074077E-2</v>
      </c>
      <c r="FL88" s="27">
        <f>0.7+0.1</f>
        <v>0.79999999999999993</v>
      </c>
      <c r="FM88" s="40" t="s">
        <v>62</v>
      </c>
      <c r="FN88" s="30">
        <v>1</v>
      </c>
      <c r="FO88" s="30">
        <v>238</v>
      </c>
      <c r="FP88" s="30">
        <v>5</v>
      </c>
      <c r="FQ88" s="30">
        <f t="shared" si="13"/>
        <v>1190</v>
      </c>
      <c r="FR88" s="30">
        <f t="shared" si="14"/>
        <v>1001.9999999999999</v>
      </c>
      <c r="FS88" s="41" t="s">
        <v>64</v>
      </c>
      <c r="FT88" s="30" t="s">
        <v>63</v>
      </c>
      <c r="FY88" s="90"/>
    </row>
    <row r="89" spans="1:181" s="67" customFormat="1" ht="18" customHeight="1" x14ac:dyDescent="0.2">
      <c r="A89" s="52">
        <v>42040</v>
      </c>
      <c r="B89" s="10" t="s">
        <v>343</v>
      </c>
      <c r="C89" s="19" t="s">
        <v>65</v>
      </c>
      <c r="D89" s="19" t="s">
        <v>87</v>
      </c>
      <c r="E89" s="20" t="s">
        <v>1795</v>
      </c>
      <c r="F89" s="51" t="s">
        <v>102</v>
      </c>
      <c r="G89" s="51" t="s">
        <v>356</v>
      </c>
      <c r="H89" s="35" t="s">
        <v>364</v>
      </c>
      <c r="I89" s="34" t="s">
        <v>389</v>
      </c>
      <c r="J89" s="35" t="s">
        <v>159</v>
      </c>
      <c r="K89" s="34" t="s">
        <v>390</v>
      </c>
      <c r="L89" s="35" t="s">
        <v>140</v>
      </c>
      <c r="M89" s="34" t="s">
        <v>391</v>
      </c>
      <c r="N89" s="35" t="s">
        <v>239</v>
      </c>
      <c r="O89" s="34" t="s">
        <v>392</v>
      </c>
      <c r="P89" s="35" t="s">
        <v>309</v>
      </c>
      <c r="Q89" s="34" t="s">
        <v>393</v>
      </c>
      <c r="R89" s="35" t="s">
        <v>102</v>
      </c>
      <c r="S89" s="34" t="s">
        <v>394</v>
      </c>
      <c r="T89" s="35" t="s">
        <v>102</v>
      </c>
      <c r="U89" s="34" t="s">
        <v>395</v>
      </c>
      <c r="V89" s="35" t="s">
        <v>396</v>
      </c>
      <c r="W89" s="34" t="s">
        <v>397</v>
      </c>
      <c r="X89" s="35" t="s">
        <v>398</v>
      </c>
      <c r="Y89" s="34" t="s">
        <v>399</v>
      </c>
      <c r="Z89" s="35" t="s">
        <v>170</v>
      </c>
      <c r="AA89" s="34" t="s">
        <v>400</v>
      </c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43"/>
      <c r="DY89" s="36"/>
      <c r="DZ89" s="43"/>
      <c r="EA89" s="36"/>
      <c r="EB89" s="34" t="s">
        <v>401</v>
      </c>
      <c r="EC89" s="36"/>
      <c r="ED89" s="43"/>
      <c r="EE89" s="43"/>
      <c r="EF89" s="38"/>
      <c r="EG89" s="38"/>
      <c r="EH89" s="38"/>
      <c r="EI89" s="38"/>
      <c r="EJ89" s="38"/>
      <c r="EK89" s="38"/>
      <c r="EL89" s="38"/>
      <c r="EM89" s="44"/>
      <c r="EN89" s="38"/>
      <c r="EO89" s="38"/>
      <c r="EP89" s="38"/>
      <c r="EQ89" s="38"/>
      <c r="ER89" s="43" t="s">
        <v>1822</v>
      </c>
      <c r="ES89" s="39">
        <v>89.51</v>
      </c>
      <c r="ET89" s="25">
        <f t="shared" si="11"/>
        <v>201.59909909909911</v>
      </c>
      <c r="EU89" s="7" t="s">
        <v>371</v>
      </c>
      <c r="EV89" s="8" t="s">
        <v>372</v>
      </c>
      <c r="EW89" s="26"/>
      <c r="EX89" s="26"/>
      <c r="EY89" s="26"/>
      <c r="EZ89" s="64">
        <v>2.36</v>
      </c>
      <c r="FA89" s="64">
        <v>5.31</v>
      </c>
      <c r="FB89" s="26"/>
      <c r="FC89" s="96" t="s">
        <v>68</v>
      </c>
      <c r="FD89" s="97"/>
      <c r="FE89" s="97"/>
      <c r="FF89" s="97"/>
      <c r="FG89" s="98"/>
      <c r="FH89" s="27">
        <v>2.875</v>
      </c>
      <c r="FI89" s="27">
        <v>2.875</v>
      </c>
      <c r="FJ89" s="27">
        <v>8.5</v>
      </c>
      <c r="FK89" s="28">
        <f t="shared" si="12"/>
        <v>4.0658456307870371E-2</v>
      </c>
      <c r="FL89" s="27">
        <v>0.95</v>
      </c>
      <c r="FM89" s="29" t="s">
        <v>62</v>
      </c>
      <c r="FN89" s="30">
        <v>1</v>
      </c>
      <c r="FO89" s="30">
        <v>238</v>
      </c>
      <c r="FP89" s="30">
        <v>5</v>
      </c>
      <c r="FQ89" s="30">
        <f t="shared" si="13"/>
        <v>1190</v>
      </c>
      <c r="FR89" s="30">
        <f t="shared" si="14"/>
        <v>1180.5</v>
      </c>
      <c r="FS89" s="31" t="s">
        <v>64</v>
      </c>
      <c r="FT89" s="30" t="s">
        <v>63</v>
      </c>
      <c r="FY89" s="90"/>
    </row>
    <row r="90" spans="1:181" s="67" customFormat="1" ht="18" customHeight="1" x14ac:dyDescent="0.2">
      <c r="A90" s="52">
        <v>42040</v>
      </c>
      <c r="B90" s="10" t="s">
        <v>560</v>
      </c>
      <c r="C90" s="19" t="s">
        <v>65</v>
      </c>
      <c r="D90" s="19" t="s">
        <v>87</v>
      </c>
      <c r="E90" s="20" t="s">
        <v>1795</v>
      </c>
      <c r="F90" s="34" t="s">
        <v>107</v>
      </c>
      <c r="G90" s="34" t="s">
        <v>905</v>
      </c>
      <c r="H90" s="35" t="s">
        <v>200</v>
      </c>
      <c r="I90" s="34" t="s">
        <v>907</v>
      </c>
      <c r="J90" s="35" t="s">
        <v>475</v>
      </c>
      <c r="K90" s="34" t="s">
        <v>909</v>
      </c>
      <c r="L90" s="35" t="s">
        <v>475</v>
      </c>
      <c r="M90" s="34" t="s">
        <v>910</v>
      </c>
      <c r="N90" s="35" t="s">
        <v>475</v>
      </c>
      <c r="O90" s="34" t="s">
        <v>911</v>
      </c>
      <c r="P90" s="35" t="s">
        <v>475</v>
      </c>
      <c r="Q90" s="34" t="s">
        <v>912</v>
      </c>
      <c r="R90" s="35" t="s">
        <v>88</v>
      </c>
      <c r="S90" s="34" t="s">
        <v>913</v>
      </c>
      <c r="T90" s="35" t="s">
        <v>88</v>
      </c>
      <c r="U90" s="34" t="s">
        <v>914</v>
      </c>
      <c r="V90" s="35" t="s">
        <v>88</v>
      </c>
      <c r="W90" s="34" t="s">
        <v>915</v>
      </c>
      <c r="X90" s="35" t="s">
        <v>88</v>
      </c>
      <c r="Y90" s="34" t="s">
        <v>916</v>
      </c>
      <c r="Z90" s="35" t="s">
        <v>88</v>
      </c>
      <c r="AA90" s="34" t="s">
        <v>917</v>
      </c>
      <c r="AB90" s="35" t="s">
        <v>88</v>
      </c>
      <c r="AC90" s="34" t="s">
        <v>918</v>
      </c>
      <c r="AD90" s="35" t="s">
        <v>159</v>
      </c>
      <c r="AE90" s="34" t="s">
        <v>919</v>
      </c>
      <c r="AF90" s="35" t="s">
        <v>107</v>
      </c>
      <c r="AG90" s="34" t="s">
        <v>920</v>
      </c>
      <c r="AH90" s="35" t="s">
        <v>140</v>
      </c>
      <c r="AI90" s="34" t="s">
        <v>921</v>
      </c>
      <c r="AJ90" s="35" t="s">
        <v>239</v>
      </c>
      <c r="AK90" s="34" t="s">
        <v>922</v>
      </c>
      <c r="AL90" s="35" t="s">
        <v>309</v>
      </c>
      <c r="AM90" s="34" t="s">
        <v>923</v>
      </c>
      <c r="AN90" s="35" t="s">
        <v>309</v>
      </c>
      <c r="AO90" s="34" t="s">
        <v>924</v>
      </c>
      <c r="AP90" s="35" t="s">
        <v>102</v>
      </c>
      <c r="AQ90" s="34" t="s">
        <v>925</v>
      </c>
      <c r="AR90" s="35" t="s">
        <v>183</v>
      </c>
      <c r="AS90" s="34" t="s">
        <v>926</v>
      </c>
      <c r="AT90" s="35" t="s">
        <v>419</v>
      </c>
      <c r="AU90" s="34" t="s">
        <v>927</v>
      </c>
      <c r="AV90" s="35" t="s">
        <v>168</v>
      </c>
      <c r="AW90" s="34" t="s">
        <v>928</v>
      </c>
      <c r="AX90" s="35" t="s">
        <v>398</v>
      </c>
      <c r="AY90" s="34" t="s">
        <v>929</v>
      </c>
      <c r="AZ90" s="35" t="s">
        <v>111</v>
      </c>
      <c r="BA90" s="34" t="s">
        <v>930</v>
      </c>
      <c r="BB90" s="35" t="s">
        <v>140</v>
      </c>
      <c r="BC90" s="34" t="s">
        <v>931</v>
      </c>
      <c r="BD90" s="35" t="s">
        <v>102</v>
      </c>
      <c r="BE90" s="34" t="s">
        <v>932</v>
      </c>
      <c r="BF90" s="35" t="s">
        <v>183</v>
      </c>
      <c r="BG90" s="34" t="s">
        <v>933</v>
      </c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34" t="s">
        <v>906</v>
      </c>
      <c r="DY90" s="36"/>
      <c r="DZ90" s="43"/>
      <c r="EA90" s="36"/>
      <c r="EB90" s="34" t="s">
        <v>908</v>
      </c>
      <c r="EC90" s="36"/>
      <c r="ED90" s="34" t="s">
        <v>1923</v>
      </c>
      <c r="EE90" s="43"/>
      <c r="EF90" s="38"/>
      <c r="EG90" s="38"/>
      <c r="EH90" s="38"/>
      <c r="EI90" s="38"/>
      <c r="EJ90" s="38"/>
      <c r="EK90" s="38"/>
      <c r="EL90" s="38"/>
      <c r="EM90" s="44"/>
      <c r="EN90" s="38"/>
      <c r="EO90" s="38"/>
      <c r="EP90" s="38"/>
      <c r="EQ90" s="38"/>
      <c r="ER90" s="43" t="s">
        <v>1843</v>
      </c>
      <c r="ES90" s="39">
        <v>218.01</v>
      </c>
      <c r="ET90" s="25">
        <f t="shared" si="11"/>
        <v>491.01351351351349</v>
      </c>
      <c r="EU90" s="7">
        <v>38568742094</v>
      </c>
      <c r="EV90" s="8">
        <v>10038568742091</v>
      </c>
      <c r="EW90" s="26"/>
      <c r="EX90" s="26"/>
      <c r="EY90" s="26"/>
      <c r="EZ90" s="64">
        <v>3.72</v>
      </c>
      <c r="FA90" s="64" t="s">
        <v>1150</v>
      </c>
      <c r="FB90" s="26"/>
      <c r="FC90" s="96" t="s">
        <v>68</v>
      </c>
      <c r="FD90" s="97"/>
      <c r="FE90" s="97"/>
      <c r="FF90" s="97"/>
      <c r="FG90" s="98"/>
      <c r="FH90" s="27">
        <v>4.5</v>
      </c>
      <c r="FI90" s="27">
        <v>4.5</v>
      </c>
      <c r="FJ90" s="27">
        <v>14</v>
      </c>
      <c r="FK90" s="28">
        <f t="shared" si="12"/>
        <v>0.1640625</v>
      </c>
      <c r="FL90" s="27">
        <f>2.5+0.1</f>
        <v>2.6</v>
      </c>
      <c r="FM90" s="40" t="s">
        <v>62</v>
      </c>
      <c r="FN90" s="30">
        <v>1</v>
      </c>
      <c r="FO90" s="30">
        <v>80</v>
      </c>
      <c r="FP90" s="30">
        <v>3</v>
      </c>
      <c r="FQ90" s="30">
        <f t="shared" si="13"/>
        <v>240</v>
      </c>
      <c r="FR90" s="30">
        <f t="shared" si="14"/>
        <v>674</v>
      </c>
      <c r="FS90" s="41" t="s">
        <v>64</v>
      </c>
      <c r="FT90" s="30" t="s">
        <v>63</v>
      </c>
      <c r="FY90" s="90"/>
    </row>
    <row r="91" spans="1:181" s="67" customFormat="1" ht="18" customHeight="1" x14ac:dyDescent="0.2">
      <c r="A91" s="52">
        <v>42040</v>
      </c>
      <c r="B91" s="10" t="s">
        <v>568</v>
      </c>
      <c r="C91" s="19" t="s">
        <v>65</v>
      </c>
      <c r="D91" s="19" t="s">
        <v>87</v>
      </c>
      <c r="E91" s="20" t="s">
        <v>1795</v>
      </c>
      <c r="F91" s="34" t="s">
        <v>107</v>
      </c>
      <c r="G91" s="34" t="s">
        <v>1079</v>
      </c>
      <c r="H91" s="35" t="s">
        <v>200</v>
      </c>
      <c r="I91" s="34" t="s">
        <v>1081</v>
      </c>
      <c r="J91" s="35" t="s">
        <v>475</v>
      </c>
      <c r="K91" s="34" t="s">
        <v>1082</v>
      </c>
      <c r="L91" s="35" t="s">
        <v>475</v>
      </c>
      <c r="M91" s="34" t="s">
        <v>1083</v>
      </c>
      <c r="N91" s="35" t="s">
        <v>475</v>
      </c>
      <c r="O91" s="34" t="s">
        <v>1084</v>
      </c>
      <c r="P91" s="35" t="s">
        <v>475</v>
      </c>
      <c r="Q91" s="34" t="s">
        <v>1085</v>
      </c>
      <c r="R91" s="35" t="s">
        <v>88</v>
      </c>
      <c r="S91" s="34" t="s">
        <v>1086</v>
      </c>
      <c r="T91" s="35" t="s">
        <v>88</v>
      </c>
      <c r="U91" s="34" t="s">
        <v>1087</v>
      </c>
      <c r="V91" s="35" t="s">
        <v>88</v>
      </c>
      <c r="W91" s="34" t="s">
        <v>1088</v>
      </c>
      <c r="X91" s="35" t="s">
        <v>88</v>
      </c>
      <c r="Y91" s="34" t="s">
        <v>1089</v>
      </c>
      <c r="Z91" s="35" t="s">
        <v>88</v>
      </c>
      <c r="AA91" s="34" t="s">
        <v>1090</v>
      </c>
      <c r="AB91" s="35" t="s">
        <v>88</v>
      </c>
      <c r="AC91" s="34" t="s">
        <v>1091</v>
      </c>
      <c r="AD91" s="35" t="s">
        <v>88</v>
      </c>
      <c r="AE91" s="34" t="s">
        <v>1092</v>
      </c>
      <c r="AF91" s="35" t="s">
        <v>159</v>
      </c>
      <c r="AG91" s="34" t="s">
        <v>1093</v>
      </c>
      <c r="AH91" s="35" t="s">
        <v>107</v>
      </c>
      <c r="AI91" s="34" t="s">
        <v>1094</v>
      </c>
      <c r="AJ91" s="35" t="s">
        <v>140</v>
      </c>
      <c r="AK91" s="34" t="s">
        <v>1095</v>
      </c>
      <c r="AL91" s="35" t="s">
        <v>309</v>
      </c>
      <c r="AM91" s="34" t="s">
        <v>1096</v>
      </c>
      <c r="AN91" s="35" t="s">
        <v>309</v>
      </c>
      <c r="AO91" s="34" t="s">
        <v>1097</v>
      </c>
      <c r="AP91" s="35" t="s">
        <v>102</v>
      </c>
      <c r="AQ91" s="34" t="s">
        <v>1098</v>
      </c>
      <c r="AR91" s="35" t="s">
        <v>102</v>
      </c>
      <c r="AS91" s="34" t="s">
        <v>1099</v>
      </c>
      <c r="AT91" s="35" t="s">
        <v>183</v>
      </c>
      <c r="AU91" s="34" t="s">
        <v>1100</v>
      </c>
      <c r="AV91" s="35" t="s">
        <v>419</v>
      </c>
      <c r="AW91" s="34" t="s">
        <v>1101</v>
      </c>
      <c r="AX91" s="35" t="s">
        <v>398</v>
      </c>
      <c r="AY91" s="34" t="s">
        <v>1102</v>
      </c>
      <c r="AZ91" s="35" t="s">
        <v>111</v>
      </c>
      <c r="BA91" s="34" t="s">
        <v>1103</v>
      </c>
      <c r="BB91" s="35" t="s">
        <v>88</v>
      </c>
      <c r="BC91" s="34" t="s">
        <v>1104</v>
      </c>
      <c r="BD91" s="35" t="s">
        <v>88</v>
      </c>
      <c r="BE91" s="34" t="s">
        <v>1105</v>
      </c>
      <c r="BF91" s="35" t="s">
        <v>88</v>
      </c>
      <c r="BG91" s="34" t="s">
        <v>1106</v>
      </c>
      <c r="BH91" s="35" t="s">
        <v>88</v>
      </c>
      <c r="BI91" s="34" t="s">
        <v>1107</v>
      </c>
      <c r="BJ91" s="35" t="s">
        <v>88</v>
      </c>
      <c r="BK91" s="34" t="s">
        <v>1108</v>
      </c>
      <c r="BL91" s="35" t="s">
        <v>140</v>
      </c>
      <c r="BM91" s="34" t="s">
        <v>1109</v>
      </c>
      <c r="BN91" s="35" t="s">
        <v>102</v>
      </c>
      <c r="BO91" s="34" t="s">
        <v>1110</v>
      </c>
      <c r="BP91" s="35" t="s">
        <v>183</v>
      </c>
      <c r="BQ91" s="34" t="s">
        <v>1111</v>
      </c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34" t="s">
        <v>1080</v>
      </c>
      <c r="DY91" s="36"/>
      <c r="DZ91" s="43"/>
      <c r="EA91" s="36"/>
      <c r="EB91" s="43" t="s">
        <v>1904</v>
      </c>
      <c r="EC91" s="36"/>
      <c r="ED91" s="34" t="s">
        <v>1924</v>
      </c>
      <c r="EE91" s="43"/>
      <c r="EF91" s="38"/>
      <c r="EG91" s="38"/>
      <c r="EH91" s="38"/>
      <c r="EI91" s="38"/>
      <c r="EJ91" s="38"/>
      <c r="EK91" s="38"/>
      <c r="EL91" s="38"/>
      <c r="EM91" s="44"/>
      <c r="EN91" s="38"/>
      <c r="EO91" s="38"/>
      <c r="EP91" s="38"/>
      <c r="EQ91" s="38"/>
      <c r="ER91" s="34" t="s">
        <v>1112</v>
      </c>
      <c r="ES91" s="39">
        <v>238.22</v>
      </c>
      <c r="ET91" s="25">
        <f t="shared" si="11"/>
        <v>536.53153153153153</v>
      </c>
      <c r="EU91" s="7">
        <v>38568740991</v>
      </c>
      <c r="EV91" s="8">
        <v>10038568740998</v>
      </c>
      <c r="EW91" s="26"/>
      <c r="EX91" s="26"/>
      <c r="EY91" s="26"/>
      <c r="EZ91" s="64">
        <v>3.72</v>
      </c>
      <c r="FA91" s="64">
        <v>7.64</v>
      </c>
      <c r="FB91" s="26"/>
      <c r="FC91" s="96" t="s">
        <v>68</v>
      </c>
      <c r="FD91" s="97"/>
      <c r="FE91" s="97"/>
      <c r="FF91" s="97"/>
      <c r="FG91" s="98"/>
      <c r="FH91" s="27">
        <v>4.38</v>
      </c>
      <c r="FI91" s="27">
        <v>4.38</v>
      </c>
      <c r="FJ91" s="27">
        <v>9.16</v>
      </c>
      <c r="FK91" s="28">
        <f t="shared" si="12"/>
        <v>0.10169508333333334</v>
      </c>
      <c r="FL91" s="27">
        <f>1.8+0.1</f>
        <v>1.9000000000000001</v>
      </c>
      <c r="FM91" s="40" t="s">
        <v>62</v>
      </c>
      <c r="FN91" s="30">
        <v>1</v>
      </c>
      <c r="FO91" s="30">
        <v>99</v>
      </c>
      <c r="FP91" s="30">
        <v>4</v>
      </c>
      <c r="FQ91" s="30">
        <f t="shared" si="13"/>
        <v>396</v>
      </c>
      <c r="FR91" s="30">
        <f t="shared" si="14"/>
        <v>802.40000000000009</v>
      </c>
      <c r="FS91" s="41" t="s">
        <v>64</v>
      </c>
      <c r="FT91" s="30" t="s">
        <v>63</v>
      </c>
      <c r="FY91" s="90"/>
    </row>
    <row r="92" spans="1:181" s="67" customFormat="1" ht="18" customHeight="1" x14ac:dyDescent="0.2">
      <c r="A92" s="52">
        <v>42040</v>
      </c>
      <c r="B92" s="10" t="s">
        <v>551</v>
      </c>
      <c r="C92" s="19" t="s">
        <v>65</v>
      </c>
      <c r="D92" s="19" t="s">
        <v>87</v>
      </c>
      <c r="E92" s="20" t="s">
        <v>1795</v>
      </c>
      <c r="F92" s="34" t="s">
        <v>151</v>
      </c>
      <c r="G92" s="34" t="s">
        <v>701</v>
      </c>
      <c r="H92" s="35"/>
      <c r="I92" s="34"/>
      <c r="J92" s="35"/>
      <c r="K92" s="34"/>
      <c r="L92" s="35"/>
      <c r="M92" s="34"/>
      <c r="N92" s="35"/>
      <c r="O92" s="34"/>
      <c r="P92" s="35"/>
      <c r="Q92" s="34"/>
      <c r="R92" s="35"/>
      <c r="S92" s="34"/>
      <c r="T92" s="35"/>
      <c r="U92" s="34"/>
      <c r="V92" s="35"/>
      <c r="W92" s="34"/>
      <c r="X92" s="35"/>
      <c r="Y92" s="34"/>
      <c r="Z92" s="35"/>
      <c r="AA92" s="34"/>
      <c r="AB92" s="35"/>
      <c r="AC92" s="34"/>
      <c r="AD92" s="35"/>
      <c r="AE92" s="34"/>
      <c r="AF92" s="35"/>
      <c r="AG92" s="34"/>
      <c r="AH92" s="35"/>
      <c r="AI92" s="34"/>
      <c r="AJ92" s="35"/>
      <c r="AK92" s="34"/>
      <c r="AL92" s="35"/>
      <c r="AM92" s="34"/>
      <c r="AN92" s="35"/>
      <c r="AO92" s="34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34" t="s">
        <v>702</v>
      </c>
      <c r="DY92" s="34"/>
      <c r="DZ92" s="43"/>
      <c r="EA92" s="36"/>
      <c r="EB92" s="43"/>
      <c r="EC92" s="36"/>
      <c r="ED92" s="43"/>
      <c r="EE92" s="43"/>
      <c r="EF92" s="38"/>
      <c r="EG92" s="38"/>
      <c r="EH92" s="38"/>
      <c r="EI92" s="38"/>
      <c r="EJ92" s="38"/>
      <c r="EK92" s="38"/>
      <c r="EL92" s="38"/>
      <c r="EM92" s="44"/>
      <c r="EN92" s="38"/>
      <c r="EO92" s="38"/>
      <c r="EP92" s="38"/>
      <c r="EQ92" s="38"/>
      <c r="ER92" s="43"/>
      <c r="ES92" s="39">
        <v>349.39</v>
      </c>
      <c r="ET92" s="25">
        <f t="shared" si="11"/>
        <v>786.91441441441441</v>
      </c>
      <c r="EU92" s="7" t="s">
        <v>1144</v>
      </c>
      <c r="EV92" s="8" t="s">
        <v>1145</v>
      </c>
      <c r="EW92" s="26"/>
      <c r="EX92" s="26"/>
      <c r="EY92" s="26"/>
      <c r="EZ92" s="64">
        <v>4.5</v>
      </c>
      <c r="FA92" s="64">
        <v>16.22</v>
      </c>
      <c r="FB92" s="26"/>
      <c r="FC92" s="96" t="s">
        <v>68</v>
      </c>
      <c r="FD92" s="97"/>
      <c r="FE92" s="97"/>
      <c r="FF92" s="97"/>
      <c r="FG92" s="98"/>
      <c r="FH92" s="27">
        <v>4.7</v>
      </c>
      <c r="FI92" s="27">
        <v>4.7</v>
      </c>
      <c r="FJ92" s="27">
        <v>16.5</v>
      </c>
      <c r="FK92" s="28">
        <f t="shared" si="12"/>
        <v>0.21092881944444444</v>
      </c>
      <c r="FL92" s="27">
        <f>4.4+0.1</f>
        <v>4.5</v>
      </c>
      <c r="FM92" s="40" t="s">
        <v>62</v>
      </c>
      <c r="FN92" s="30">
        <v>1</v>
      </c>
      <c r="FO92" s="30">
        <v>80</v>
      </c>
      <c r="FP92" s="30">
        <v>2</v>
      </c>
      <c r="FQ92" s="30">
        <f t="shared" si="13"/>
        <v>160</v>
      </c>
      <c r="FR92" s="30">
        <f t="shared" si="14"/>
        <v>770</v>
      </c>
      <c r="FS92" s="30" t="s">
        <v>64</v>
      </c>
      <c r="FT92" s="30" t="s">
        <v>63</v>
      </c>
      <c r="FY92" s="90"/>
    </row>
    <row r="93" spans="1:181" s="67" customFormat="1" ht="18" customHeight="1" x14ac:dyDescent="0.2">
      <c r="A93" s="52">
        <v>42040</v>
      </c>
      <c r="B93" s="10" t="s">
        <v>563</v>
      </c>
      <c r="C93" s="19" t="s">
        <v>65</v>
      </c>
      <c r="D93" s="19" t="s">
        <v>87</v>
      </c>
      <c r="E93" s="20" t="s">
        <v>1795</v>
      </c>
      <c r="F93" s="34" t="s">
        <v>102</v>
      </c>
      <c r="G93" s="34" t="s">
        <v>1000</v>
      </c>
      <c r="H93" s="35" t="s">
        <v>364</v>
      </c>
      <c r="I93" s="34" t="s">
        <v>1001</v>
      </c>
      <c r="J93" s="35" t="s">
        <v>200</v>
      </c>
      <c r="K93" s="34" t="s">
        <v>1002</v>
      </c>
      <c r="L93" s="35" t="s">
        <v>808</v>
      </c>
      <c r="M93" s="34" t="s">
        <v>1003</v>
      </c>
      <c r="N93" s="35" t="s">
        <v>808</v>
      </c>
      <c r="O93" s="34" t="s">
        <v>1004</v>
      </c>
      <c r="P93" s="35" t="s">
        <v>88</v>
      </c>
      <c r="Q93" s="34" t="s">
        <v>1005</v>
      </c>
      <c r="R93" s="35" t="s">
        <v>88</v>
      </c>
      <c r="S93" s="34" t="s">
        <v>1006</v>
      </c>
      <c r="T93" s="35" t="s">
        <v>88</v>
      </c>
      <c r="U93" s="34" t="s">
        <v>1007</v>
      </c>
      <c r="V93" s="35" t="s">
        <v>88</v>
      </c>
      <c r="W93" s="34" t="s">
        <v>1008</v>
      </c>
      <c r="X93" s="35" t="s">
        <v>140</v>
      </c>
      <c r="Y93" s="34" t="s">
        <v>1009</v>
      </c>
      <c r="Z93" s="35" t="s">
        <v>102</v>
      </c>
      <c r="AA93" s="34" t="s">
        <v>1010</v>
      </c>
      <c r="AB93" s="35" t="s">
        <v>398</v>
      </c>
      <c r="AC93" s="34" t="s">
        <v>1011</v>
      </c>
      <c r="AD93" s="35"/>
      <c r="AE93" s="34"/>
      <c r="AF93" s="35"/>
      <c r="AG93" s="34"/>
      <c r="AH93" s="35"/>
      <c r="AI93" s="34"/>
      <c r="AJ93" s="35"/>
      <c r="AK93" s="34"/>
      <c r="AL93" s="35"/>
      <c r="AM93" s="34"/>
      <c r="AN93" s="35"/>
      <c r="AO93" s="34"/>
      <c r="AP93" s="35"/>
      <c r="AQ93" s="34"/>
      <c r="AR93" s="35"/>
      <c r="AS93" s="34"/>
      <c r="AT93" s="35"/>
      <c r="AU93" s="34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43" t="s">
        <v>1905</v>
      </c>
      <c r="DY93" s="36"/>
      <c r="DZ93" s="43"/>
      <c r="EA93" s="36"/>
      <c r="EB93" s="43" t="s">
        <v>1002</v>
      </c>
      <c r="EC93" s="36"/>
      <c r="ED93" s="34" t="s">
        <v>1003</v>
      </c>
      <c r="EE93" s="43"/>
      <c r="EF93" s="38"/>
      <c r="EG93" s="38"/>
      <c r="EH93" s="38"/>
      <c r="EI93" s="38"/>
      <c r="EJ93" s="38"/>
      <c r="EK93" s="38"/>
      <c r="EL93" s="38"/>
      <c r="EM93" s="44"/>
      <c r="EN93" s="38"/>
      <c r="EO93" s="38"/>
      <c r="EP93" s="38"/>
      <c r="EQ93" s="38"/>
      <c r="ER93" s="43" t="s">
        <v>1845</v>
      </c>
      <c r="ES93" s="39">
        <v>142.94</v>
      </c>
      <c r="ET93" s="25">
        <f t="shared" si="11"/>
        <v>321.93693693693695</v>
      </c>
      <c r="EU93" s="7">
        <v>38568742124</v>
      </c>
      <c r="EV93" s="8">
        <v>10038568742121</v>
      </c>
      <c r="EW93" s="26"/>
      <c r="EX93" s="26"/>
      <c r="EY93" s="26"/>
      <c r="EZ93" s="64">
        <v>3.66</v>
      </c>
      <c r="FA93" s="64">
        <v>18.5</v>
      </c>
      <c r="FB93" s="26"/>
      <c r="FC93" s="96" t="s">
        <v>68</v>
      </c>
      <c r="FD93" s="97"/>
      <c r="FE93" s="97"/>
      <c r="FF93" s="97"/>
      <c r="FG93" s="98"/>
      <c r="FH93" s="27">
        <v>4.5</v>
      </c>
      <c r="FI93" s="27">
        <v>4.5</v>
      </c>
      <c r="FJ93" s="27">
        <v>19</v>
      </c>
      <c r="FK93" s="28">
        <f t="shared" si="12"/>
        <v>0.22265625</v>
      </c>
      <c r="FL93" s="27">
        <f>1.9+0.1</f>
        <v>2</v>
      </c>
      <c r="FM93" s="40" t="s">
        <v>62</v>
      </c>
      <c r="FN93" s="30">
        <v>1</v>
      </c>
      <c r="FO93" s="30">
        <v>80</v>
      </c>
      <c r="FP93" s="30">
        <v>2</v>
      </c>
      <c r="FQ93" s="30">
        <f t="shared" si="13"/>
        <v>160</v>
      </c>
      <c r="FR93" s="30">
        <f t="shared" si="14"/>
        <v>370</v>
      </c>
      <c r="FS93" s="30" t="s">
        <v>64</v>
      </c>
      <c r="FT93" s="30" t="s">
        <v>63</v>
      </c>
      <c r="FY93" s="90"/>
    </row>
    <row r="94" spans="1:181" s="67" customFormat="1" ht="18" customHeight="1" x14ac:dyDescent="0.2">
      <c r="A94" s="52">
        <v>42040</v>
      </c>
      <c r="B94" s="10" t="s">
        <v>561</v>
      </c>
      <c r="C94" s="19" t="s">
        <v>65</v>
      </c>
      <c r="D94" s="19" t="s">
        <v>87</v>
      </c>
      <c r="E94" s="20" t="s">
        <v>1795</v>
      </c>
      <c r="F94" s="34" t="s">
        <v>102</v>
      </c>
      <c r="G94" s="34" t="s">
        <v>934</v>
      </c>
      <c r="H94" s="35" t="s">
        <v>364</v>
      </c>
      <c r="I94" s="34" t="s">
        <v>936</v>
      </c>
      <c r="J94" s="35" t="s">
        <v>200</v>
      </c>
      <c r="K94" s="34" t="s">
        <v>937</v>
      </c>
      <c r="L94" s="35" t="s">
        <v>418</v>
      </c>
      <c r="M94" s="34" t="s">
        <v>938</v>
      </c>
      <c r="N94" s="35" t="s">
        <v>418</v>
      </c>
      <c r="O94" s="34" t="s">
        <v>939</v>
      </c>
      <c r="P94" s="35" t="s">
        <v>808</v>
      </c>
      <c r="Q94" s="34" t="s">
        <v>941</v>
      </c>
      <c r="R94" s="35" t="s">
        <v>88</v>
      </c>
      <c r="S94" s="34" t="s">
        <v>942</v>
      </c>
      <c r="T94" s="35" t="s">
        <v>88</v>
      </c>
      <c r="U94" s="34" t="s">
        <v>943</v>
      </c>
      <c r="V94" s="35" t="s">
        <v>88</v>
      </c>
      <c r="W94" s="34" t="s">
        <v>944</v>
      </c>
      <c r="X94" s="35" t="s">
        <v>88</v>
      </c>
      <c r="Y94" s="34" t="s">
        <v>945</v>
      </c>
      <c r="Z94" s="35" t="s">
        <v>159</v>
      </c>
      <c r="AA94" s="34" t="s">
        <v>946</v>
      </c>
      <c r="AB94" s="35" t="s">
        <v>136</v>
      </c>
      <c r="AC94" s="34" t="s">
        <v>947</v>
      </c>
      <c r="AD94" s="35" t="s">
        <v>140</v>
      </c>
      <c r="AE94" s="34" t="s">
        <v>948</v>
      </c>
      <c r="AF94" s="35" t="s">
        <v>100</v>
      </c>
      <c r="AG94" s="34" t="s">
        <v>949</v>
      </c>
      <c r="AH94" s="35" t="s">
        <v>239</v>
      </c>
      <c r="AI94" s="34" t="s">
        <v>950</v>
      </c>
      <c r="AJ94" s="35" t="s">
        <v>239</v>
      </c>
      <c r="AK94" s="34" t="s">
        <v>951</v>
      </c>
      <c r="AL94" s="35" t="s">
        <v>102</v>
      </c>
      <c r="AM94" s="34" t="s">
        <v>952</v>
      </c>
      <c r="AN94" s="35" t="s">
        <v>102</v>
      </c>
      <c r="AO94" s="34" t="s">
        <v>953</v>
      </c>
      <c r="AP94" s="35" t="s">
        <v>102</v>
      </c>
      <c r="AQ94" s="34" t="s">
        <v>954</v>
      </c>
      <c r="AR94" s="35" t="s">
        <v>102</v>
      </c>
      <c r="AS94" s="34" t="s">
        <v>955</v>
      </c>
      <c r="AT94" s="35" t="s">
        <v>102</v>
      </c>
      <c r="AU94" s="34" t="s">
        <v>956</v>
      </c>
      <c r="AV94" s="35" t="s">
        <v>102</v>
      </c>
      <c r="AW94" s="34" t="s">
        <v>957</v>
      </c>
      <c r="AX94" s="35" t="s">
        <v>102</v>
      </c>
      <c r="AY94" s="34" t="s">
        <v>958</v>
      </c>
      <c r="AZ94" s="35" t="s">
        <v>102</v>
      </c>
      <c r="BA94" s="34" t="s">
        <v>938</v>
      </c>
      <c r="BB94" s="35" t="s">
        <v>102</v>
      </c>
      <c r="BC94" s="34" t="s">
        <v>939</v>
      </c>
      <c r="BD94" s="35" t="s">
        <v>102</v>
      </c>
      <c r="BE94" s="34" t="s">
        <v>959</v>
      </c>
      <c r="BF94" s="35" t="s">
        <v>102</v>
      </c>
      <c r="BG94" s="34" t="s">
        <v>960</v>
      </c>
      <c r="BH94" s="35" t="s">
        <v>102</v>
      </c>
      <c r="BI94" s="34" t="s">
        <v>961</v>
      </c>
      <c r="BJ94" s="35" t="s">
        <v>102</v>
      </c>
      <c r="BK94" s="34" t="s">
        <v>962</v>
      </c>
      <c r="BL94" s="35" t="s">
        <v>398</v>
      </c>
      <c r="BM94" s="34" t="s">
        <v>963</v>
      </c>
      <c r="BN94" s="35" t="s">
        <v>111</v>
      </c>
      <c r="BO94" s="34" t="s">
        <v>964</v>
      </c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34" t="s">
        <v>935</v>
      </c>
      <c r="DY94" s="36"/>
      <c r="DZ94" s="43"/>
      <c r="EA94" s="36"/>
      <c r="EB94" s="34" t="s">
        <v>965</v>
      </c>
      <c r="EC94" s="36"/>
      <c r="ED94" s="34" t="s">
        <v>940</v>
      </c>
      <c r="EE94" s="43"/>
      <c r="EF94" s="38"/>
      <c r="EG94" s="38"/>
      <c r="EH94" s="38"/>
      <c r="EI94" s="38"/>
      <c r="EJ94" s="38"/>
      <c r="EK94" s="38"/>
      <c r="EL94" s="38"/>
      <c r="EM94" s="44"/>
      <c r="EN94" s="38"/>
      <c r="EO94" s="38"/>
      <c r="EP94" s="38"/>
      <c r="EQ94" s="38"/>
      <c r="ER94" s="34" t="s">
        <v>966</v>
      </c>
      <c r="ES94" s="39">
        <v>99.62</v>
      </c>
      <c r="ET94" s="25">
        <f t="shared" si="11"/>
        <v>224.36936936936937</v>
      </c>
      <c r="EU94" s="7">
        <v>38568742100</v>
      </c>
      <c r="EV94" s="8">
        <v>10038568742107</v>
      </c>
      <c r="EW94" s="26"/>
      <c r="EX94" s="26"/>
      <c r="EY94" s="26"/>
      <c r="EZ94" s="64">
        <v>2.9</v>
      </c>
      <c r="FA94" s="64">
        <v>3.9</v>
      </c>
      <c r="FB94" s="26"/>
      <c r="FC94" s="96" t="s">
        <v>68</v>
      </c>
      <c r="FD94" s="97"/>
      <c r="FE94" s="97"/>
      <c r="FF94" s="97"/>
      <c r="FG94" s="98"/>
      <c r="FH94" s="27">
        <v>3.75</v>
      </c>
      <c r="FI94" s="27">
        <v>3.75</v>
      </c>
      <c r="FJ94" s="27">
        <v>5.3</v>
      </c>
      <c r="FK94" s="28">
        <f t="shared" si="12"/>
        <v>4.3131510416666664E-2</v>
      </c>
      <c r="FL94" s="27">
        <f>0.4+0.1</f>
        <v>0.5</v>
      </c>
      <c r="FM94" s="40" t="s">
        <v>62</v>
      </c>
      <c r="FN94" s="30">
        <v>1</v>
      </c>
      <c r="FO94" s="30">
        <v>120</v>
      </c>
      <c r="FP94" s="30">
        <v>8</v>
      </c>
      <c r="FQ94" s="30">
        <f t="shared" si="13"/>
        <v>960</v>
      </c>
      <c r="FR94" s="30">
        <f t="shared" si="14"/>
        <v>530</v>
      </c>
      <c r="FS94" s="41" t="s">
        <v>64</v>
      </c>
      <c r="FT94" s="30" t="s">
        <v>63</v>
      </c>
      <c r="FY94" s="90"/>
    </row>
    <row r="95" spans="1:181" s="67" customFormat="1" ht="15" customHeight="1" x14ac:dyDescent="0.2">
      <c r="A95" s="52">
        <v>41969</v>
      </c>
      <c r="B95" s="43" t="s">
        <v>81</v>
      </c>
      <c r="C95" s="19" t="s">
        <v>65</v>
      </c>
      <c r="D95" s="19" t="s">
        <v>87</v>
      </c>
      <c r="E95" s="20" t="s">
        <v>1795</v>
      </c>
      <c r="F95" s="38" t="s">
        <v>100</v>
      </c>
      <c r="G95" s="70" t="s">
        <v>110</v>
      </c>
      <c r="H95" s="35" t="s">
        <v>134</v>
      </c>
      <c r="I95" s="34" t="s">
        <v>252</v>
      </c>
      <c r="J95" s="35" t="s">
        <v>134</v>
      </c>
      <c r="K95" s="34" t="s">
        <v>253</v>
      </c>
      <c r="L95" s="80" t="s">
        <v>136</v>
      </c>
      <c r="M95" s="81" t="s">
        <v>254</v>
      </c>
      <c r="N95" s="80" t="s">
        <v>136</v>
      </c>
      <c r="O95" s="81" t="s">
        <v>255</v>
      </c>
      <c r="P95" s="35" t="s">
        <v>136</v>
      </c>
      <c r="Q95" s="34" t="s">
        <v>256</v>
      </c>
      <c r="R95" s="35" t="s">
        <v>136</v>
      </c>
      <c r="S95" s="34" t="s">
        <v>257</v>
      </c>
      <c r="T95" s="35" t="s">
        <v>138</v>
      </c>
      <c r="U95" s="34" t="s">
        <v>258</v>
      </c>
      <c r="V95" s="35" t="s">
        <v>234</v>
      </c>
      <c r="W95" s="34" t="s">
        <v>259</v>
      </c>
      <c r="X95" s="35" t="s">
        <v>234</v>
      </c>
      <c r="Y95" s="34" t="s">
        <v>260</v>
      </c>
      <c r="Z95" s="35" t="s">
        <v>100</v>
      </c>
      <c r="AA95" s="34" t="s">
        <v>261</v>
      </c>
      <c r="AB95" s="35" t="s">
        <v>145</v>
      </c>
      <c r="AC95" s="34" t="s">
        <v>262</v>
      </c>
      <c r="AD95" s="35" t="s">
        <v>145</v>
      </c>
      <c r="AE95" s="34" t="s">
        <v>263</v>
      </c>
      <c r="AF95" s="82" t="s">
        <v>145</v>
      </c>
      <c r="AG95" s="71" t="s">
        <v>264</v>
      </c>
      <c r="AH95" s="82" t="s">
        <v>147</v>
      </c>
      <c r="AI95" s="71" t="s">
        <v>265</v>
      </c>
      <c r="AJ95" s="82" t="s">
        <v>151</v>
      </c>
      <c r="AK95" s="71" t="s">
        <v>266</v>
      </c>
      <c r="AL95" s="82" t="s">
        <v>200</v>
      </c>
      <c r="AM95" s="71" t="s">
        <v>268</v>
      </c>
      <c r="AN95" s="82" t="s">
        <v>134</v>
      </c>
      <c r="AO95" s="71" t="s">
        <v>269</v>
      </c>
      <c r="AP95" s="82" t="s">
        <v>140</v>
      </c>
      <c r="AQ95" s="71" t="s">
        <v>271</v>
      </c>
      <c r="AR95" s="82" t="s">
        <v>140</v>
      </c>
      <c r="AS95" s="71" t="s">
        <v>272</v>
      </c>
      <c r="AT95" s="82" t="s">
        <v>140</v>
      </c>
      <c r="AU95" s="71" t="s">
        <v>273</v>
      </c>
      <c r="AV95" s="82" t="s">
        <v>100</v>
      </c>
      <c r="AW95" s="71" t="s">
        <v>274</v>
      </c>
      <c r="AX95" s="82" t="s">
        <v>102</v>
      </c>
      <c r="AY95" s="71" t="s">
        <v>275</v>
      </c>
      <c r="AZ95" s="82" t="s">
        <v>145</v>
      </c>
      <c r="BA95" s="71" t="s">
        <v>276</v>
      </c>
      <c r="BB95" s="82" t="s">
        <v>145</v>
      </c>
      <c r="BC95" s="71" t="s">
        <v>277</v>
      </c>
      <c r="BD95" s="82" t="s">
        <v>151</v>
      </c>
      <c r="BE95" s="71" t="s">
        <v>278</v>
      </c>
      <c r="BF95" s="86"/>
      <c r="BG95" s="42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34" t="s">
        <v>267</v>
      </c>
      <c r="DY95" s="36"/>
      <c r="DZ95" s="43"/>
      <c r="EA95" s="36"/>
      <c r="EB95" s="43" t="s">
        <v>1891</v>
      </c>
      <c r="EC95" s="36"/>
      <c r="ED95" s="34" t="s">
        <v>270</v>
      </c>
      <c r="EE95" s="43"/>
      <c r="EF95" s="38"/>
      <c r="EG95" s="38"/>
      <c r="EH95" s="38"/>
      <c r="EI95" s="38"/>
      <c r="EJ95" s="38"/>
      <c r="EK95" s="38"/>
      <c r="EL95" s="38"/>
      <c r="EM95" s="44"/>
      <c r="EN95" s="38"/>
      <c r="EO95" s="38"/>
      <c r="EP95" s="38"/>
      <c r="EQ95" s="38"/>
      <c r="ER95" s="43" t="s">
        <v>1857</v>
      </c>
      <c r="ES95" s="39">
        <v>137.16</v>
      </c>
      <c r="ET95" s="25">
        <f t="shared" si="11"/>
        <v>308.91891891891891</v>
      </c>
      <c r="EU95" s="7" t="s">
        <v>129</v>
      </c>
      <c r="EV95" s="8" t="s">
        <v>130</v>
      </c>
      <c r="EW95" s="26"/>
      <c r="EX95" s="26"/>
      <c r="EY95" s="26"/>
      <c r="EZ95" s="64">
        <v>5.12</v>
      </c>
      <c r="FA95" s="64">
        <v>8.23</v>
      </c>
      <c r="FB95" s="26"/>
      <c r="FC95" s="96" t="s">
        <v>68</v>
      </c>
      <c r="FD95" s="97"/>
      <c r="FE95" s="97"/>
      <c r="FF95" s="97"/>
      <c r="FG95" s="98"/>
      <c r="FH95" s="27">
        <v>5.625</v>
      </c>
      <c r="FI95" s="27">
        <v>5.625</v>
      </c>
      <c r="FJ95" s="27">
        <v>13.1</v>
      </c>
      <c r="FK95" s="28">
        <f t="shared" si="12"/>
        <v>0.2398681640625</v>
      </c>
      <c r="FL95" s="27">
        <v>2.65</v>
      </c>
      <c r="FM95" s="29" t="s">
        <v>62</v>
      </c>
      <c r="FN95" s="30">
        <v>1</v>
      </c>
      <c r="FO95" s="30">
        <v>56</v>
      </c>
      <c r="FP95" s="30">
        <v>3</v>
      </c>
      <c r="FQ95" s="30">
        <f t="shared" si="13"/>
        <v>168</v>
      </c>
      <c r="FR95" s="30">
        <f t="shared" si="14"/>
        <v>495.20000000000005</v>
      </c>
      <c r="FS95" s="31" t="s">
        <v>64</v>
      </c>
      <c r="FT95" s="30" t="s">
        <v>63</v>
      </c>
      <c r="FY95" s="90"/>
    </row>
    <row r="96" spans="1:181" s="67" customFormat="1" ht="15" customHeight="1" x14ac:dyDescent="0.2">
      <c r="A96" s="52">
        <v>41969</v>
      </c>
      <c r="B96" s="43" t="s">
        <v>74</v>
      </c>
      <c r="C96" s="19" t="s">
        <v>65</v>
      </c>
      <c r="D96" s="19" t="s">
        <v>87</v>
      </c>
      <c r="E96" s="20" t="s">
        <v>1795</v>
      </c>
      <c r="F96" s="38" t="s">
        <v>100</v>
      </c>
      <c r="G96" s="70" t="s">
        <v>101</v>
      </c>
      <c r="H96" s="35" t="s">
        <v>134</v>
      </c>
      <c r="I96" s="34" t="s">
        <v>133</v>
      </c>
      <c r="J96" s="35" t="s">
        <v>136</v>
      </c>
      <c r="K96" s="34" t="s">
        <v>135</v>
      </c>
      <c r="L96" s="35" t="s">
        <v>138</v>
      </c>
      <c r="M96" s="34" t="s">
        <v>137</v>
      </c>
      <c r="N96" s="35" t="s">
        <v>140</v>
      </c>
      <c r="O96" s="34" t="s">
        <v>139</v>
      </c>
      <c r="P96" s="35" t="s">
        <v>140</v>
      </c>
      <c r="Q96" s="34" t="s">
        <v>141</v>
      </c>
      <c r="R96" s="35" t="s">
        <v>145</v>
      </c>
      <c r="S96" s="34" t="s">
        <v>144</v>
      </c>
      <c r="T96" s="35" t="s">
        <v>145</v>
      </c>
      <c r="U96" s="34" t="s">
        <v>146</v>
      </c>
      <c r="V96" s="35" t="s">
        <v>147</v>
      </c>
      <c r="W96" s="34" t="s">
        <v>148</v>
      </c>
      <c r="X96" s="35" t="s">
        <v>151</v>
      </c>
      <c r="Y96" s="34" t="s">
        <v>152</v>
      </c>
      <c r="Z96" s="35" t="s">
        <v>154</v>
      </c>
      <c r="AA96" s="34" t="s">
        <v>153</v>
      </c>
      <c r="AB96" s="35" t="s">
        <v>154</v>
      </c>
      <c r="AC96" s="34" t="s">
        <v>156</v>
      </c>
      <c r="AD96" s="35" t="s">
        <v>136</v>
      </c>
      <c r="AE96" s="34" t="s">
        <v>158</v>
      </c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45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51" t="s">
        <v>131</v>
      </c>
      <c r="DY96" s="36"/>
      <c r="DZ96" s="43"/>
      <c r="EA96" s="36"/>
      <c r="EB96" s="51" t="s">
        <v>132</v>
      </c>
      <c r="EC96" s="36"/>
      <c r="ED96" s="43"/>
      <c r="EE96" s="43"/>
      <c r="EF96" s="38"/>
      <c r="EG96" s="38"/>
      <c r="EH96" s="38"/>
      <c r="EI96" s="38"/>
      <c r="EJ96" s="38"/>
      <c r="EK96" s="38"/>
      <c r="EL96" s="38"/>
      <c r="EM96" s="44"/>
      <c r="EN96" s="38"/>
      <c r="EO96" s="38"/>
      <c r="EP96" s="38"/>
      <c r="EQ96" s="38"/>
      <c r="ER96" s="43" t="s">
        <v>1851</v>
      </c>
      <c r="ES96" s="39">
        <v>180.47</v>
      </c>
      <c r="ET96" s="25">
        <f t="shared" si="11"/>
        <v>406.46396396396398</v>
      </c>
      <c r="EU96" s="7" t="s">
        <v>117</v>
      </c>
      <c r="EV96" s="8" t="s">
        <v>118</v>
      </c>
      <c r="EW96" s="26"/>
      <c r="EX96" s="26"/>
      <c r="EY96" s="26"/>
      <c r="EZ96" s="64">
        <v>3.9</v>
      </c>
      <c r="FA96" s="64">
        <v>8.6199999999999992</v>
      </c>
      <c r="FB96" s="26"/>
      <c r="FC96" s="96" t="s">
        <v>68</v>
      </c>
      <c r="FD96" s="97"/>
      <c r="FE96" s="97"/>
      <c r="FF96" s="97"/>
      <c r="FG96" s="98"/>
      <c r="FH96" s="27">
        <v>4.125</v>
      </c>
      <c r="FI96" s="27">
        <v>4.125</v>
      </c>
      <c r="FJ96" s="27">
        <v>10.5</v>
      </c>
      <c r="FK96" s="28">
        <f t="shared" si="12"/>
        <v>0.1033935546875</v>
      </c>
      <c r="FL96" s="27">
        <v>1.85</v>
      </c>
      <c r="FM96" s="40" t="s">
        <v>62</v>
      </c>
      <c r="FN96" s="30">
        <v>1</v>
      </c>
      <c r="FO96" s="30">
        <v>120</v>
      </c>
      <c r="FP96" s="30">
        <v>4</v>
      </c>
      <c r="FQ96" s="30">
        <f t="shared" si="13"/>
        <v>480</v>
      </c>
      <c r="FR96" s="30">
        <f t="shared" si="14"/>
        <v>938</v>
      </c>
      <c r="FS96" s="31" t="s">
        <v>64</v>
      </c>
      <c r="FT96" s="30" t="s">
        <v>63</v>
      </c>
      <c r="FY96" s="90"/>
    </row>
    <row r="97" spans="1:181" s="67" customFormat="1" ht="15" customHeight="1" x14ac:dyDescent="0.2">
      <c r="A97" s="52">
        <v>41969</v>
      </c>
      <c r="B97" s="43" t="s">
        <v>83</v>
      </c>
      <c r="C97" s="19" t="s">
        <v>65</v>
      </c>
      <c r="D97" s="19" t="s">
        <v>87</v>
      </c>
      <c r="E97" s="20" t="s">
        <v>1795</v>
      </c>
      <c r="F97" s="38" t="s">
        <v>100</v>
      </c>
      <c r="G97" s="70" t="s">
        <v>113</v>
      </c>
      <c r="H97" s="35" t="s">
        <v>198</v>
      </c>
      <c r="I97" s="34" t="s">
        <v>283</v>
      </c>
      <c r="J97" s="35" t="s">
        <v>200</v>
      </c>
      <c r="K97" s="34" t="s">
        <v>284</v>
      </c>
      <c r="L97" s="35" t="s">
        <v>200</v>
      </c>
      <c r="M97" s="34" t="s">
        <v>285</v>
      </c>
      <c r="N97" s="35" t="s">
        <v>134</v>
      </c>
      <c r="O97" s="34" t="s">
        <v>286</v>
      </c>
      <c r="P97" s="35" t="s">
        <v>136</v>
      </c>
      <c r="Q97" s="34" t="s">
        <v>288</v>
      </c>
      <c r="R97" s="35" t="s">
        <v>136</v>
      </c>
      <c r="S97" s="34" t="s">
        <v>289</v>
      </c>
      <c r="T97" s="35" t="s">
        <v>136</v>
      </c>
      <c r="U97" s="34" t="s">
        <v>290</v>
      </c>
      <c r="V97" s="35" t="s">
        <v>138</v>
      </c>
      <c r="W97" s="34" t="s">
        <v>291</v>
      </c>
      <c r="X97" s="35" t="s">
        <v>140</v>
      </c>
      <c r="Y97" s="34" t="s">
        <v>292</v>
      </c>
      <c r="Z97" s="35" t="s">
        <v>239</v>
      </c>
      <c r="AA97" s="34" t="s">
        <v>293</v>
      </c>
      <c r="AB97" s="35" t="s">
        <v>154</v>
      </c>
      <c r="AC97" s="34" t="s">
        <v>294</v>
      </c>
      <c r="AD97" s="35" t="s">
        <v>154</v>
      </c>
      <c r="AE97" s="34" t="s">
        <v>295</v>
      </c>
      <c r="AF97" s="35" t="s">
        <v>104</v>
      </c>
      <c r="AG97" s="34" t="s">
        <v>296</v>
      </c>
      <c r="AH97" s="35" t="s">
        <v>145</v>
      </c>
      <c r="AI97" s="34" t="s">
        <v>297</v>
      </c>
      <c r="AJ97" s="35" t="s">
        <v>145</v>
      </c>
      <c r="AK97" s="34" t="s">
        <v>298</v>
      </c>
      <c r="AL97" s="35" t="s">
        <v>145</v>
      </c>
      <c r="AM97" s="34" t="s">
        <v>299</v>
      </c>
      <c r="AN97" s="35" t="s">
        <v>111</v>
      </c>
      <c r="AO97" s="34" t="s">
        <v>300</v>
      </c>
      <c r="AP97" s="35" t="s">
        <v>111</v>
      </c>
      <c r="AQ97" s="34" t="s">
        <v>301</v>
      </c>
      <c r="AR97" s="35" t="s">
        <v>147</v>
      </c>
      <c r="AS97" s="34" t="s">
        <v>302</v>
      </c>
      <c r="AT97" s="35" t="s">
        <v>151</v>
      </c>
      <c r="AU97" s="34" t="s">
        <v>303</v>
      </c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34" t="s">
        <v>282</v>
      </c>
      <c r="DY97" s="36"/>
      <c r="DZ97" s="43"/>
      <c r="EA97" s="36"/>
      <c r="EB97" s="43" t="s">
        <v>284</v>
      </c>
      <c r="EC97" s="36"/>
      <c r="ED97" s="34" t="s">
        <v>287</v>
      </c>
      <c r="EE97" s="43"/>
      <c r="EF97" s="38"/>
      <c r="EG97" s="38"/>
      <c r="EH97" s="38"/>
      <c r="EI97" s="38"/>
      <c r="EJ97" s="38"/>
      <c r="EK97" s="38"/>
      <c r="EL97" s="38"/>
      <c r="EM97" s="44"/>
      <c r="EN97" s="38"/>
      <c r="EO97" s="38"/>
      <c r="EP97" s="38"/>
      <c r="EQ97" s="38"/>
      <c r="ER97" s="43" t="s">
        <v>1858</v>
      </c>
      <c r="ES97" s="39">
        <v>41.87</v>
      </c>
      <c r="ET97" s="25">
        <f t="shared" si="11"/>
        <v>94.301801801801801</v>
      </c>
      <c r="EU97" s="7" t="s">
        <v>92</v>
      </c>
      <c r="EV97" s="8" t="s">
        <v>93</v>
      </c>
      <c r="EW97" s="26"/>
      <c r="EX97" s="26"/>
      <c r="EY97" s="26"/>
      <c r="EZ97" s="64">
        <v>2.76</v>
      </c>
      <c r="FA97" s="64">
        <v>3.46</v>
      </c>
      <c r="FB97" s="26"/>
      <c r="FC97" s="96" t="s">
        <v>68</v>
      </c>
      <c r="FD97" s="97"/>
      <c r="FE97" s="97"/>
      <c r="FF97" s="97"/>
      <c r="FG97" s="98"/>
      <c r="FH97" s="27">
        <v>3.75</v>
      </c>
      <c r="FI97" s="27">
        <v>3.75</v>
      </c>
      <c r="FJ97" s="27">
        <v>5.3</v>
      </c>
      <c r="FK97" s="28">
        <f t="shared" si="12"/>
        <v>4.3131510416666664E-2</v>
      </c>
      <c r="FL97" s="27">
        <f>0.37+0.2</f>
        <v>0.57000000000000006</v>
      </c>
      <c r="FM97" s="29" t="s">
        <v>62</v>
      </c>
      <c r="FN97" s="30">
        <v>1</v>
      </c>
      <c r="FO97" s="30">
        <v>120</v>
      </c>
      <c r="FP97" s="30">
        <v>8</v>
      </c>
      <c r="FQ97" s="30">
        <f t="shared" si="13"/>
        <v>960</v>
      </c>
      <c r="FR97" s="30">
        <f t="shared" si="14"/>
        <v>597.20000000000005</v>
      </c>
      <c r="FS97" s="31" t="s">
        <v>64</v>
      </c>
      <c r="FT97" s="30" t="s">
        <v>63</v>
      </c>
      <c r="FY97" s="90"/>
    </row>
    <row r="98" spans="1:181" s="67" customFormat="1" ht="26.25" customHeight="1" x14ac:dyDescent="0.2">
      <c r="A98" s="52">
        <v>41969</v>
      </c>
      <c r="B98" s="43" t="s">
        <v>75</v>
      </c>
      <c r="C98" s="19" t="s">
        <v>65</v>
      </c>
      <c r="D98" s="19" t="s">
        <v>87</v>
      </c>
      <c r="E98" s="20" t="s">
        <v>1795</v>
      </c>
      <c r="F98" s="38" t="s">
        <v>102</v>
      </c>
      <c r="G98" s="70" t="s">
        <v>103</v>
      </c>
      <c r="H98" s="35" t="s">
        <v>159</v>
      </c>
      <c r="I98" s="34" t="s">
        <v>160</v>
      </c>
      <c r="J98" s="35" t="s">
        <v>140</v>
      </c>
      <c r="K98" s="34" t="s">
        <v>161</v>
      </c>
      <c r="L98" s="72"/>
      <c r="M98" s="72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43"/>
      <c r="DY98" s="36"/>
      <c r="DZ98" s="43"/>
      <c r="EA98" s="36"/>
      <c r="EB98" s="43"/>
      <c r="EC98" s="36"/>
      <c r="ED98" s="43"/>
      <c r="EE98" s="43"/>
      <c r="EF98" s="38"/>
      <c r="EG98" s="38"/>
      <c r="EH98" s="38"/>
      <c r="EI98" s="38"/>
      <c r="EJ98" s="38"/>
      <c r="EK98" s="38"/>
      <c r="EL98" s="38"/>
      <c r="EM98" s="44"/>
      <c r="EN98" s="38"/>
      <c r="EO98" s="38"/>
      <c r="EP98" s="38"/>
      <c r="EQ98" s="38"/>
      <c r="ER98" s="43" t="s">
        <v>1852</v>
      </c>
      <c r="ES98" s="39">
        <v>128.5</v>
      </c>
      <c r="ET98" s="25">
        <f t="shared" si="11"/>
        <v>289.41441441441441</v>
      </c>
      <c r="EU98" s="7" t="s">
        <v>119</v>
      </c>
      <c r="EV98" s="8" t="s">
        <v>120</v>
      </c>
      <c r="EW98" s="26"/>
      <c r="EX98" s="26"/>
      <c r="EY98" s="26"/>
      <c r="EZ98" s="64">
        <v>2.36</v>
      </c>
      <c r="FA98" s="64">
        <v>5.31</v>
      </c>
      <c r="FB98" s="26"/>
      <c r="FC98" s="96" t="s">
        <v>68</v>
      </c>
      <c r="FD98" s="97"/>
      <c r="FE98" s="97"/>
      <c r="FF98" s="97"/>
      <c r="FG98" s="98"/>
      <c r="FH98" s="27">
        <v>2.875</v>
      </c>
      <c r="FI98" s="27">
        <v>2.875</v>
      </c>
      <c r="FJ98" s="27">
        <v>8.5</v>
      </c>
      <c r="FK98" s="28">
        <f t="shared" si="12"/>
        <v>4.0658456307870371E-2</v>
      </c>
      <c r="FL98" s="27">
        <v>1.05</v>
      </c>
      <c r="FM98" s="40" t="s">
        <v>62</v>
      </c>
      <c r="FN98" s="30">
        <v>1</v>
      </c>
      <c r="FO98" s="30">
        <v>238</v>
      </c>
      <c r="FP98" s="30">
        <v>5</v>
      </c>
      <c r="FQ98" s="30">
        <f t="shared" si="13"/>
        <v>1190</v>
      </c>
      <c r="FR98" s="30">
        <f t="shared" si="14"/>
        <v>1299.5</v>
      </c>
      <c r="FS98" s="31" t="s">
        <v>64</v>
      </c>
      <c r="FT98" s="30" t="s">
        <v>63</v>
      </c>
      <c r="FY98" s="90"/>
    </row>
    <row r="99" spans="1:181" s="67" customFormat="1" ht="15" customHeight="1" x14ac:dyDescent="0.2">
      <c r="A99" s="52">
        <v>41969</v>
      </c>
      <c r="B99" s="43" t="s">
        <v>84</v>
      </c>
      <c r="C99" s="19" t="s">
        <v>65</v>
      </c>
      <c r="D99" s="19" t="s">
        <v>87</v>
      </c>
      <c r="E99" s="20" t="s">
        <v>1795</v>
      </c>
      <c r="F99" s="38" t="s">
        <v>102</v>
      </c>
      <c r="G99" s="70" t="s">
        <v>114</v>
      </c>
      <c r="H99" s="35" t="s">
        <v>200</v>
      </c>
      <c r="I99" s="34" t="s">
        <v>304</v>
      </c>
      <c r="J99" s="35" t="s">
        <v>200</v>
      </c>
      <c r="K99" s="34" t="s">
        <v>305</v>
      </c>
      <c r="L99" s="35" t="s">
        <v>159</v>
      </c>
      <c r="M99" s="34" t="s">
        <v>306</v>
      </c>
      <c r="N99" s="35" t="s">
        <v>140</v>
      </c>
      <c r="O99" s="34" t="s">
        <v>307</v>
      </c>
      <c r="P99" s="35" t="s">
        <v>140</v>
      </c>
      <c r="Q99" s="34" t="s">
        <v>308</v>
      </c>
      <c r="R99" s="35" t="s">
        <v>309</v>
      </c>
      <c r="S99" s="34" t="s">
        <v>310</v>
      </c>
      <c r="T99" s="35" t="s">
        <v>102</v>
      </c>
      <c r="U99" s="34" t="s">
        <v>311</v>
      </c>
      <c r="V99" s="35" t="s">
        <v>102</v>
      </c>
      <c r="W99" s="34" t="s">
        <v>312</v>
      </c>
      <c r="X99" s="35" t="s">
        <v>104</v>
      </c>
      <c r="Y99" s="34" t="s">
        <v>313</v>
      </c>
      <c r="Z99" s="35" t="s">
        <v>104</v>
      </c>
      <c r="AA99" s="34" t="s">
        <v>314</v>
      </c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43" t="s">
        <v>1878</v>
      </c>
      <c r="DY99" s="36"/>
      <c r="DZ99" s="43"/>
      <c r="EA99" s="36"/>
      <c r="EB99" s="43" t="s">
        <v>304</v>
      </c>
      <c r="EC99" s="36"/>
      <c r="ED99" s="43" t="s">
        <v>1925</v>
      </c>
      <c r="EE99" s="43"/>
      <c r="EF99" s="38"/>
      <c r="EG99" s="38"/>
      <c r="EH99" s="38"/>
      <c r="EI99" s="38"/>
      <c r="EJ99" s="38"/>
      <c r="EK99" s="38"/>
      <c r="EL99" s="38"/>
      <c r="EM99" s="44"/>
      <c r="EN99" s="38"/>
      <c r="EO99" s="38"/>
      <c r="EP99" s="38"/>
      <c r="EQ99" s="38"/>
      <c r="ER99" s="43" t="s">
        <v>1859</v>
      </c>
      <c r="ES99" s="39">
        <v>121.28</v>
      </c>
      <c r="ET99" s="25">
        <f t="shared" si="11"/>
        <v>273.15315315315314</v>
      </c>
      <c r="EU99" s="7" t="s">
        <v>90</v>
      </c>
      <c r="EV99" s="8" t="s">
        <v>91</v>
      </c>
      <c r="EW99" s="26"/>
      <c r="EX99" s="26"/>
      <c r="EY99" s="26"/>
      <c r="EZ99" s="64">
        <v>3.6</v>
      </c>
      <c r="FA99" s="64">
        <v>7.87</v>
      </c>
      <c r="FB99" s="26"/>
      <c r="FC99" s="96" t="s">
        <v>68</v>
      </c>
      <c r="FD99" s="97"/>
      <c r="FE99" s="97"/>
      <c r="FF99" s="97"/>
      <c r="FG99" s="98"/>
      <c r="FH99" s="27">
        <v>4.38</v>
      </c>
      <c r="FI99" s="27">
        <v>4.38</v>
      </c>
      <c r="FJ99" s="27">
        <v>9.16</v>
      </c>
      <c r="FK99" s="28">
        <f t="shared" si="12"/>
        <v>0.10169508333333334</v>
      </c>
      <c r="FL99" s="27">
        <v>1.9</v>
      </c>
      <c r="FM99" s="29" t="s">
        <v>62</v>
      </c>
      <c r="FN99" s="30">
        <v>1</v>
      </c>
      <c r="FO99" s="30">
        <v>80</v>
      </c>
      <c r="FP99" s="30">
        <v>4</v>
      </c>
      <c r="FQ99" s="30">
        <f t="shared" si="13"/>
        <v>320</v>
      </c>
      <c r="FR99" s="30">
        <f t="shared" si="14"/>
        <v>658</v>
      </c>
      <c r="FS99" s="31" t="s">
        <v>64</v>
      </c>
      <c r="FT99" s="30" t="s">
        <v>63</v>
      </c>
      <c r="FY99" s="90"/>
    </row>
    <row r="100" spans="1:181" s="67" customFormat="1" ht="15" customHeight="1" x14ac:dyDescent="0.2">
      <c r="A100" s="52">
        <v>41969</v>
      </c>
      <c r="B100" s="43" t="s">
        <v>82</v>
      </c>
      <c r="C100" s="19" t="s">
        <v>65</v>
      </c>
      <c r="D100" s="19" t="s">
        <v>87</v>
      </c>
      <c r="E100" s="20" t="s">
        <v>1795</v>
      </c>
      <c r="F100" s="38" t="s">
        <v>111</v>
      </c>
      <c r="G100" s="70" t="s">
        <v>112</v>
      </c>
      <c r="H100" s="44"/>
      <c r="I100" s="44"/>
      <c r="J100" s="73"/>
      <c r="K100" s="72"/>
      <c r="L100" s="72"/>
      <c r="M100" s="7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43"/>
      <c r="DY100" s="36"/>
      <c r="DZ100" s="34" t="s">
        <v>279</v>
      </c>
      <c r="EA100" s="36"/>
      <c r="EB100" s="43"/>
      <c r="EC100" s="36"/>
      <c r="ED100" s="43"/>
      <c r="EE100" s="43"/>
      <c r="EF100" s="38"/>
      <c r="EG100" s="38"/>
      <c r="EH100" s="38"/>
      <c r="EI100" s="38"/>
      <c r="EJ100" s="38"/>
      <c r="EK100" s="38"/>
      <c r="EL100" s="38"/>
      <c r="EM100" s="34" t="s">
        <v>280</v>
      </c>
      <c r="EN100" s="38"/>
      <c r="EO100" s="38"/>
      <c r="EP100" s="38"/>
      <c r="EQ100" s="38"/>
      <c r="ER100" s="34" t="s">
        <v>281</v>
      </c>
      <c r="ES100" s="39">
        <v>297.14999999999998</v>
      </c>
      <c r="ET100" s="25">
        <f t="shared" si="11"/>
        <v>669.25675675675666</v>
      </c>
      <c r="EU100" s="7" t="s">
        <v>96</v>
      </c>
      <c r="EV100" s="8" t="s">
        <v>97</v>
      </c>
      <c r="EW100" s="26"/>
      <c r="EX100" s="26"/>
      <c r="EY100" s="26"/>
      <c r="EZ100" s="64">
        <v>2.36</v>
      </c>
      <c r="FA100" s="64">
        <v>7.4</v>
      </c>
      <c r="FB100" s="26"/>
      <c r="FC100" s="96" t="s">
        <v>68</v>
      </c>
      <c r="FD100" s="97"/>
      <c r="FE100" s="97"/>
      <c r="FF100" s="97"/>
      <c r="FG100" s="98"/>
      <c r="FH100" s="27">
        <v>3</v>
      </c>
      <c r="FI100" s="27">
        <v>3</v>
      </c>
      <c r="FJ100" s="27">
        <v>8.5</v>
      </c>
      <c r="FK100" s="28">
        <f t="shared" si="12"/>
        <v>4.4270833333333336E-2</v>
      </c>
      <c r="FL100" s="27">
        <v>1.75</v>
      </c>
      <c r="FM100" s="29" t="s">
        <v>62</v>
      </c>
      <c r="FN100" s="30">
        <v>1</v>
      </c>
      <c r="FO100" s="30">
        <v>238</v>
      </c>
      <c r="FP100" s="30">
        <v>5</v>
      </c>
      <c r="FQ100" s="30">
        <f t="shared" si="13"/>
        <v>1190</v>
      </c>
      <c r="FR100" s="30">
        <f t="shared" si="14"/>
        <v>2132.5</v>
      </c>
      <c r="FS100" s="31" t="s">
        <v>64</v>
      </c>
      <c r="FT100" s="30" t="s">
        <v>63</v>
      </c>
      <c r="FY100" s="90"/>
    </row>
    <row r="101" spans="1:181" s="67" customFormat="1" ht="15" customHeight="1" x14ac:dyDescent="0.2">
      <c r="A101" s="52">
        <v>41969</v>
      </c>
      <c r="B101" s="43" t="s">
        <v>78</v>
      </c>
      <c r="C101" s="19" t="s">
        <v>65</v>
      </c>
      <c r="D101" s="19" t="s">
        <v>87</v>
      </c>
      <c r="E101" s="20" t="s">
        <v>1795</v>
      </c>
      <c r="F101" s="51" t="s">
        <v>88</v>
      </c>
      <c r="G101" s="10" t="s">
        <v>89</v>
      </c>
      <c r="H101" s="35" t="s">
        <v>88</v>
      </c>
      <c r="I101" s="34" t="s">
        <v>190</v>
      </c>
      <c r="J101" s="35" t="s">
        <v>88</v>
      </c>
      <c r="K101" s="34" t="s">
        <v>191</v>
      </c>
      <c r="L101" s="35" t="s">
        <v>88</v>
      </c>
      <c r="M101" s="34" t="s">
        <v>192</v>
      </c>
      <c r="N101" s="35" t="s">
        <v>159</v>
      </c>
      <c r="O101" s="34" t="s">
        <v>193</v>
      </c>
      <c r="P101" s="35" t="s">
        <v>140</v>
      </c>
      <c r="Q101" s="34" t="s">
        <v>194</v>
      </c>
      <c r="R101" s="35" t="s">
        <v>102</v>
      </c>
      <c r="S101" s="34" t="s">
        <v>195</v>
      </c>
      <c r="T101" s="35" t="s">
        <v>183</v>
      </c>
      <c r="U101" s="34" t="s">
        <v>196</v>
      </c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43"/>
      <c r="DY101" s="36"/>
      <c r="DZ101" s="43"/>
      <c r="EA101" s="36"/>
      <c r="EB101" s="43"/>
      <c r="EC101" s="36"/>
      <c r="ED101" s="43"/>
      <c r="EE101" s="43"/>
      <c r="EF101" s="38"/>
      <c r="EG101" s="38"/>
      <c r="EH101" s="38"/>
      <c r="EI101" s="38"/>
      <c r="EJ101" s="38"/>
      <c r="EK101" s="38"/>
      <c r="EL101" s="38"/>
      <c r="EM101" s="44"/>
      <c r="EN101" s="38"/>
      <c r="EO101" s="38"/>
      <c r="EP101" s="38"/>
      <c r="EQ101" s="38"/>
      <c r="ER101" s="43" t="s">
        <v>1854</v>
      </c>
      <c r="ES101" s="39">
        <v>86.63</v>
      </c>
      <c r="ET101" s="25">
        <f t="shared" si="11"/>
        <v>195.11261261261259</v>
      </c>
      <c r="EU101" s="7" t="s">
        <v>125</v>
      </c>
      <c r="EV101" s="8" t="s">
        <v>126</v>
      </c>
      <c r="EW101" s="26"/>
      <c r="EX101" s="26"/>
      <c r="EY101" s="26"/>
      <c r="EZ101" s="64">
        <v>2.02</v>
      </c>
      <c r="FA101" s="64">
        <v>6.71</v>
      </c>
      <c r="FB101" s="26"/>
      <c r="FC101" s="96" t="s">
        <v>68</v>
      </c>
      <c r="FD101" s="97"/>
      <c r="FE101" s="97"/>
      <c r="FF101" s="97"/>
      <c r="FG101" s="98"/>
      <c r="FH101" s="27">
        <v>2.625</v>
      </c>
      <c r="FI101" s="27">
        <v>2.625</v>
      </c>
      <c r="FJ101" s="27">
        <v>9</v>
      </c>
      <c r="FK101" s="28">
        <f t="shared" si="12"/>
        <v>3.5888671875E-2</v>
      </c>
      <c r="FL101" s="27">
        <v>0.95</v>
      </c>
      <c r="FM101" s="29" t="s">
        <v>62</v>
      </c>
      <c r="FN101" s="30">
        <v>1</v>
      </c>
      <c r="FO101" s="30">
        <v>357</v>
      </c>
      <c r="FP101" s="30">
        <v>5</v>
      </c>
      <c r="FQ101" s="30">
        <f t="shared" si="13"/>
        <v>1785</v>
      </c>
      <c r="FR101" s="30">
        <f t="shared" si="14"/>
        <v>1745.75</v>
      </c>
      <c r="FS101" s="31" t="s">
        <v>64</v>
      </c>
      <c r="FT101" s="30" t="s">
        <v>63</v>
      </c>
      <c r="FY101" s="90"/>
    </row>
    <row r="102" spans="1:181" s="67" customFormat="1" ht="15" customHeight="1" x14ac:dyDescent="0.2">
      <c r="A102" s="52">
        <v>41969</v>
      </c>
      <c r="B102" s="43" t="s">
        <v>76</v>
      </c>
      <c r="C102" s="19" t="s">
        <v>65</v>
      </c>
      <c r="D102" s="19" t="s">
        <v>87</v>
      </c>
      <c r="E102" s="20" t="s">
        <v>1795</v>
      </c>
      <c r="F102" s="38" t="s">
        <v>104</v>
      </c>
      <c r="G102" s="70" t="s">
        <v>105</v>
      </c>
      <c r="H102" s="35" t="s">
        <v>88</v>
      </c>
      <c r="I102" s="34" t="s">
        <v>163</v>
      </c>
      <c r="J102" s="35" t="s">
        <v>88</v>
      </c>
      <c r="K102" s="34" t="s">
        <v>164</v>
      </c>
      <c r="L102" s="35" t="s">
        <v>88</v>
      </c>
      <c r="M102" s="34" t="s">
        <v>165</v>
      </c>
      <c r="N102" s="35" t="s">
        <v>88</v>
      </c>
      <c r="O102" s="34" t="s">
        <v>166</v>
      </c>
      <c r="P102" s="35" t="s">
        <v>104</v>
      </c>
      <c r="Q102" s="34" t="s">
        <v>167</v>
      </c>
      <c r="R102" s="35" t="s">
        <v>168</v>
      </c>
      <c r="S102" s="34" t="s">
        <v>169</v>
      </c>
      <c r="T102" s="35" t="s">
        <v>170</v>
      </c>
      <c r="U102" s="34" t="s">
        <v>171</v>
      </c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43" t="s">
        <v>1879</v>
      </c>
      <c r="DY102" s="36"/>
      <c r="DZ102" s="43"/>
      <c r="EA102" s="36"/>
      <c r="EB102" s="34" t="s">
        <v>162</v>
      </c>
      <c r="EC102" s="36"/>
      <c r="ED102" s="43" t="s">
        <v>1926</v>
      </c>
      <c r="EE102" s="43"/>
      <c r="EF102" s="38"/>
      <c r="EG102" s="38"/>
      <c r="EH102" s="38"/>
      <c r="EI102" s="38"/>
      <c r="EJ102" s="38"/>
      <c r="EK102" s="38"/>
      <c r="EL102" s="38"/>
      <c r="EM102" s="44"/>
      <c r="EN102" s="38"/>
      <c r="EO102" s="38"/>
      <c r="EP102" s="38"/>
      <c r="EQ102" s="38"/>
      <c r="ER102" s="43" t="s">
        <v>1853</v>
      </c>
      <c r="ES102" s="39">
        <v>180.47</v>
      </c>
      <c r="ET102" s="25">
        <f t="shared" ref="ET102:ET107" si="15">ES102/0.444</f>
        <v>406.46396396396398</v>
      </c>
      <c r="EU102" s="7" t="s">
        <v>121</v>
      </c>
      <c r="EV102" s="8" t="s">
        <v>122</v>
      </c>
      <c r="EW102" s="26"/>
      <c r="EX102" s="26"/>
      <c r="EY102" s="26"/>
      <c r="EZ102" s="64">
        <v>3.9</v>
      </c>
      <c r="FA102" s="64">
        <v>18.5</v>
      </c>
      <c r="FB102" s="26"/>
      <c r="FC102" s="96" t="s">
        <v>68</v>
      </c>
      <c r="FD102" s="97"/>
      <c r="FE102" s="97"/>
      <c r="FF102" s="97"/>
      <c r="FG102" s="98"/>
      <c r="FH102" s="27">
        <v>4.625</v>
      </c>
      <c r="FI102" s="27">
        <v>4.625</v>
      </c>
      <c r="FJ102" s="27">
        <v>19.5</v>
      </c>
      <c r="FK102" s="28">
        <f t="shared" si="12"/>
        <v>0.24138726128472221</v>
      </c>
      <c r="FL102" s="27">
        <v>4.45</v>
      </c>
      <c r="FM102" s="29" t="s">
        <v>62</v>
      </c>
      <c r="FN102" s="30">
        <v>1</v>
      </c>
      <c r="FO102" s="30">
        <v>80</v>
      </c>
      <c r="FP102" s="30">
        <v>2</v>
      </c>
      <c r="FQ102" s="30">
        <f t="shared" si="13"/>
        <v>160</v>
      </c>
      <c r="FR102" s="30">
        <f t="shared" si="14"/>
        <v>762</v>
      </c>
      <c r="FS102" s="31" t="s">
        <v>64</v>
      </c>
      <c r="FT102" s="30" t="s">
        <v>63</v>
      </c>
      <c r="FY102" s="90"/>
    </row>
    <row r="103" spans="1:181" s="67" customFormat="1" ht="15" customHeight="1" x14ac:dyDescent="0.2">
      <c r="A103" s="52">
        <v>41969</v>
      </c>
      <c r="B103" s="43" t="s">
        <v>85</v>
      </c>
      <c r="C103" s="19" t="s">
        <v>65</v>
      </c>
      <c r="D103" s="19" t="s">
        <v>87</v>
      </c>
      <c r="E103" s="20" t="s">
        <v>1795</v>
      </c>
      <c r="F103" s="38" t="s">
        <v>102</v>
      </c>
      <c r="G103" s="70" t="s">
        <v>115</v>
      </c>
      <c r="H103" s="35" t="s">
        <v>200</v>
      </c>
      <c r="I103" s="34" t="s">
        <v>315</v>
      </c>
      <c r="J103" s="35" t="s">
        <v>102</v>
      </c>
      <c r="K103" s="34" t="s">
        <v>316</v>
      </c>
      <c r="L103" s="35" t="s">
        <v>102</v>
      </c>
      <c r="M103" s="34" t="s">
        <v>317</v>
      </c>
      <c r="N103" s="35" t="s">
        <v>102</v>
      </c>
      <c r="O103" s="34" t="s">
        <v>318</v>
      </c>
      <c r="P103" s="35" t="s">
        <v>168</v>
      </c>
      <c r="Q103" s="34" t="s">
        <v>319</v>
      </c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43"/>
      <c r="DY103" s="36"/>
      <c r="DZ103" s="43"/>
      <c r="EA103" s="36"/>
      <c r="EB103" s="43"/>
      <c r="EC103" s="36"/>
      <c r="ED103" s="43"/>
      <c r="EE103" s="43"/>
      <c r="EF103" s="38"/>
      <c r="EG103" s="38"/>
      <c r="EH103" s="38"/>
      <c r="EI103" s="38"/>
      <c r="EJ103" s="38"/>
      <c r="EK103" s="38"/>
      <c r="EL103" s="38"/>
      <c r="EM103" s="33"/>
      <c r="EN103" s="38"/>
      <c r="EO103" s="38"/>
      <c r="EP103" s="38"/>
      <c r="EQ103" s="38"/>
      <c r="ER103" s="43" t="s">
        <v>1860</v>
      </c>
      <c r="ES103" s="39">
        <v>83.74</v>
      </c>
      <c r="ET103" s="25">
        <f t="shared" si="15"/>
        <v>188.6036036036036</v>
      </c>
      <c r="EU103" s="95" t="s">
        <v>94</v>
      </c>
      <c r="EV103" s="8" t="s">
        <v>95</v>
      </c>
      <c r="EW103" s="26"/>
      <c r="EX103" s="26"/>
      <c r="EY103" s="26"/>
      <c r="EZ103" s="64">
        <v>3.68</v>
      </c>
      <c r="FA103" s="64">
        <v>3.9</v>
      </c>
      <c r="FB103" s="26"/>
      <c r="FC103" s="96" t="s">
        <v>68</v>
      </c>
      <c r="FD103" s="97"/>
      <c r="FE103" s="97"/>
      <c r="FF103" s="97"/>
      <c r="FG103" s="98"/>
      <c r="FH103" s="27">
        <v>4.0250000000000004</v>
      </c>
      <c r="FI103" s="27">
        <v>4.0250000000000004</v>
      </c>
      <c r="FJ103" s="27">
        <v>7.58</v>
      </c>
      <c r="FK103" s="28">
        <f t="shared" si="12"/>
        <v>7.1065241608796306E-2</v>
      </c>
      <c r="FL103" s="27">
        <f>1.19+0.25</f>
        <v>1.44</v>
      </c>
      <c r="FM103" s="40" t="s">
        <v>62</v>
      </c>
      <c r="FN103" s="30">
        <v>1</v>
      </c>
      <c r="FO103" s="30">
        <v>120</v>
      </c>
      <c r="FP103" s="30">
        <v>5</v>
      </c>
      <c r="FQ103" s="30">
        <f t="shared" si="13"/>
        <v>600</v>
      </c>
      <c r="FR103" s="30">
        <f t="shared" si="14"/>
        <v>913.99999999999989</v>
      </c>
      <c r="FS103" s="31" t="s">
        <v>64</v>
      </c>
      <c r="FT103" s="30" t="s">
        <v>63</v>
      </c>
      <c r="FY103" s="90"/>
    </row>
    <row r="104" spans="1:181" s="67" customFormat="1" ht="15" customHeight="1" x14ac:dyDescent="0.2">
      <c r="A104" s="52">
        <v>41969</v>
      </c>
      <c r="B104" s="43" t="s">
        <v>86</v>
      </c>
      <c r="C104" s="19" t="s">
        <v>65</v>
      </c>
      <c r="D104" s="19" t="s">
        <v>87</v>
      </c>
      <c r="E104" s="20" t="s">
        <v>1795</v>
      </c>
      <c r="F104" s="38" t="s">
        <v>100</v>
      </c>
      <c r="G104" s="70" t="s">
        <v>116</v>
      </c>
      <c r="H104" s="35" t="s">
        <v>198</v>
      </c>
      <c r="I104" s="34" t="s">
        <v>321</v>
      </c>
      <c r="J104" s="35" t="s">
        <v>200</v>
      </c>
      <c r="K104" s="34" t="s">
        <v>322</v>
      </c>
      <c r="L104" s="35" t="s">
        <v>134</v>
      </c>
      <c r="M104" s="34" t="s">
        <v>323</v>
      </c>
      <c r="N104" s="35" t="s">
        <v>325</v>
      </c>
      <c r="O104" s="34" t="s">
        <v>326</v>
      </c>
      <c r="P104" s="35" t="s">
        <v>136</v>
      </c>
      <c r="Q104" s="34" t="s">
        <v>327</v>
      </c>
      <c r="R104" s="35" t="s">
        <v>136</v>
      </c>
      <c r="S104" s="34" t="s">
        <v>328</v>
      </c>
      <c r="T104" s="35" t="s">
        <v>138</v>
      </c>
      <c r="U104" s="34" t="s">
        <v>329</v>
      </c>
      <c r="V104" s="35" t="s">
        <v>140</v>
      </c>
      <c r="W104" s="34" t="s">
        <v>330</v>
      </c>
      <c r="X104" s="35" t="s">
        <v>140</v>
      </c>
      <c r="Y104" s="34" t="s">
        <v>331</v>
      </c>
      <c r="Z104" s="35" t="s">
        <v>239</v>
      </c>
      <c r="AA104" s="34" t="s">
        <v>332</v>
      </c>
      <c r="AB104" s="35" t="s">
        <v>154</v>
      </c>
      <c r="AC104" s="34" t="s">
        <v>333</v>
      </c>
      <c r="AD104" s="35" t="s">
        <v>154</v>
      </c>
      <c r="AE104" s="34" t="s">
        <v>334</v>
      </c>
      <c r="AF104" s="35" t="s">
        <v>145</v>
      </c>
      <c r="AG104" s="34" t="s">
        <v>335</v>
      </c>
      <c r="AH104" s="35" t="s">
        <v>145</v>
      </c>
      <c r="AI104" s="34" t="s">
        <v>336</v>
      </c>
      <c r="AJ104" s="35" t="s">
        <v>111</v>
      </c>
      <c r="AK104" s="34" t="s">
        <v>337</v>
      </c>
      <c r="AL104" s="35" t="s">
        <v>147</v>
      </c>
      <c r="AM104" s="34" t="s">
        <v>338</v>
      </c>
      <c r="AN104" s="35" t="s">
        <v>151</v>
      </c>
      <c r="AO104" s="34" t="s">
        <v>339</v>
      </c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34" t="s">
        <v>320</v>
      </c>
      <c r="DY104" s="36"/>
      <c r="DZ104" s="43"/>
      <c r="EA104" s="36"/>
      <c r="EB104" s="43" t="s">
        <v>322</v>
      </c>
      <c r="EC104" s="36"/>
      <c r="ED104" s="34" t="s">
        <v>324</v>
      </c>
      <c r="EE104" s="43"/>
      <c r="EF104" s="38"/>
      <c r="EG104" s="38"/>
      <c r="EH104" s="38"/>
      <c r="EI104" s="38"/>
      <c r="EJ104" s="38"/>
      <c r="EK104" s="38"/>
      <c r="EL104" s="38"/>
      <c r="EM104" s="44"/>
      <c r="EN104" s="38"/>
      <c r="EO104" s="38"/>
      <c r="EP104" s="38"/>
      <c r="EQ104" s="38"/>
      <c r="ER104" s="43" t="s">
        <v>1861</v>
      </c>
      <c r="ES104" s="39">
        <v>45.62</v>
      </c>
      <c r="ET104" s="25">
        <f t="shared" si="15"/>
        <v>102.74774774774774</v>
      </c>
      <c r="EU104" s="7" t="s">
        <v>340</v>
      </c>
      <c r="EV104" s="8" t="s">
        <v>341</v>
      </c>
      <c r="EW104" s="26"/>
      <c r="EX104" s="26"/>
      <c r="EY104" s="26"/>
      <c r="EZ104" s="64">
        <v>3.9</v>
      </c>
      <c r="FA104" s="64">
        <v>8.6199999999999992</v>
      </c>
      <c r="FB104" s="26"/>
      <c r="FC104" s="96" t="s">
        <v>68</v>
      </c>
      <c r="FD104" s="97"/>
      <c r="FE104" s="97"/>
      <c r="FF104" s="97"/>
      <c r="FG104" s="98"/>
      <c r="FH104" s="27">
        <v>4.125</v>
      </c>
      <c r="FI104" s="27">
        <v>4.125</v>
      </c>
      <c r="FJ104" s="27">
        <v>10.5</v>
      </c>
      <c r="FK104" s="28">
        <f t="shared" si="12"/>
        <v>0.1033935546875</v>
      </c>
      <c r="FL104" s="27">
        <v>1.58</v>
      </c>
      <c r="FM104" s="40" t="s">
        <v>62</v>
      </c>
      <c r="FN104" s="30">
        <v>1</v>
      </c>
      <c r="FO104" s="30">
        <v>120</v>
      </c>
      <c r="FP104" s="30">
        <v>4</v>
      </c>
      <c r="FQ104" s="30">
        <f t="shared" si="13"/>
        <v>480</v>
      </c>
      <c r="FR104" s="30">
        <f t="shared" si="14"/>
        <v>808.40000000000009</v>
      </c>
      <c r="FS104" s="31" t="s">
        <v>64</v>
      </c>
      <c r="FT104" s="30" t="s">
        <v>63</v>
      </c>
      <c r="FY104" s="90"/>
    </row>
    <row r="105" spans="1:181" s="67" customFormat="1" ht="15" customHeight="1" x14ac:dyDescent="0.2">
      <c r="A105" s="52">
        <v>41969</v>
      </c>
      <c r="B105" s="43" t="s">
        <v>77</v>
      </c>
      <c r="C105" s="19" t="s">
        <v>65</v>
      </c>
      <c r="D105" s="19" t="s">
        <v>87</v>
      </c>
      <c r="E105" s="20" t="s">
        <v>1795</v>
      </c>
      <c r="F105" s="38" t="s">
        <v>88</v>
      </c>
      <c r="G105" s="70" t="s">
        <v>106</v>
      </c>
      <c r="H105" s="35" t="s">
        <v>172</v>
      </c>
      <c r="I105" s="34" t="s">
        <v>173</v>
      </c>
      <c r="J105" s="35" t="s">
        <v>88</v>
      </c>
      <c r="K105" s="34" t="s">
        <v>174</v>
      </c>
      <c r="L105" s="35" t="s">
        <v>88</v>
      </c>
      <c r="M105" s="34" t="s">
        <v>175</v>
      </c>
      <c r="N105" s="35" t="s">
        <v>88</v>
      </c>
      <c r="O105" s="34" t="s">
        <v>176</v>
      </c>
      <c r="P105" s="35" t="s">
        <v>88</v>
      </c>
      <c r="Q105" s="34" t="s">
        <v>177</v>
      </c>
      <c r="R105" s="35" t="s">
        <v>88</v>
      </c>
      <c r="S105" s="34" t="s">
        <v>178</v>
      </c>
      <c r="T105" s="35" t="s">
        <v>159</v>
      </c>
      <c r="U105" s="34" t="s">
        <v>179</v>
      </c>
      <c r="V105" s="35" t="s">
        <v>140</v>
      </c>
      <c r="W105" s="34" t="s">
        <v>180</v>
      </c>
      <c r="X105" s="35" t="s">
        <v>140</v>
      </c>
      <c r="Y105" s="34" t="s">
        <v>181</v>
      </c>
      <c r="Z105" s="35" t="s">
        <v>102</v>
      </c>
      <c r="AA105" s="34" t="s">
        <v>182</v>
      </c>
      <c r="AB105" s="35" t="s">
        <v>183</v>
      </c>
      <c r="AC105" s="34" t="s">
        <v>184</v>
      </c>
      <c r="AD105" s="35" t="s">
        <v>104</v>
      </c>
      <c r="AE105" s="34" t="s">
        <v>185</v>
      </c>
      <c r="AF105" s="35" t="s">
        <v>104</v>
      </c>
      <c r="AG105" s="34" t="s">
        <v>189</v>
      </c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43" t="s">
        <v>1880</v>
      </c>
      <c r="DY105" s="36"/>
      <c r="DZ105" s="43"/>
      <c r="EA105" s="36"/>
      <c r="EB105" s="43" t="s">
        <v>1892</v>
      </c>
      <c r="EC105" s="36"/>
      <c r="ED105" s="43" t="s">
        <v>1927</v>
      </c>
      <c r="EE105" s="43"/>
      <c r="EF105" s="38"/>
      <c r="EG105" s="38"/>
      <c r="EH105" s="38"/>
      <c r="EI105" s="38"/>
      <c r="EJ105" s="38"/>
      <c r="EK105" s="38"/>
      <c r="EL105" s="38"/>
      <c r="EM105" s="44"/>
      <c r="EN105" s="38"/>
      <c r="EO105" s="38"/>
      <c r="EP105" s="38"/>
      <c r="EQ105" s="38"/>
      <c r="ER105" s="43">
        <v>57361</v>
      </c>
      <c r="ES105" s="39">
        <v>55.37</v>
      </c>
      <c r="ET105" s="25">
        <f t="shared" si="15"/>
        <v>124.7072072072072</v>
      </c>
      <c r="EU105" s="7" t="s">
        <v>123</v>
      </c>
      <c r="EV105" s="8" t="s">
        <v>124</v>
      </c>
      <c r="EW105" s="26"/>
      <c r="EX105" s="26"/>
      <c r="EY105" s="26"/>
      <c r="EZ105" s="64">
        <v>1.38</v>
      </c>
      <c r="FA105" s="64">
        <v>3.66</v>
      </c>
      <c r="FB105" s="26"/>
      <c r="FC105" s="96" t="s">
        <v>68</v>
      </c>
      <c r="FD105" s="97"/>
      <c r="FE105" s="97"/>
      <c r="FF105" s="97"/>
      <c r="FG105" s="98"/>
      <c r="FH105" s="27">
        <v>2.5</v>
      </c>
      <c r="FI105" s="27">
        <v>2.5</v>
      </c>
      <c r="FJ105" s="27">
        <v>5</v>
      </c>
      <c r="FK105" s="28">
        <f t="shared" si="12"/>
        <v>1.8084490740740741E-2</v>
      </c>
      <c r="FL105" s="27">
        <v>0.49</v>
      </c>
      <c r="FM105" s="29" t="s">
        <v>62</v>
      </c>
      <c r="FN105" s="30">
        <v>1</v>
      </c>
      <c r="FO105" s="30">
        <v>357</v>
      </c>
      <c r="FP105" s="30">
        <v>9</v>
      </c>
      <c r="FQ105" s="30">
        <f t="shared" si="13"/>
        <v>3213</v>
      </c>
      <c r="FR105" s="30">
        <f t="shared" si="14"/>
        <v>1624.3700000000001</v>
      </c>
      <c r="FS105" s="31" t="s">
        <v>64</v>
      </c>
      <c r="FT105" s="30" t="s">
        <v>63</v>
      </c>
      <c r="FY105" s="90"/>
    </row>
    <row r="106" spans="1:181" s="67" customFormat="1" ht="15" customHeight="1" x14ac:dyDescent="0.2">
      <c r="A106" s="52">
        <v>41969</v>
      </c>
      <c r="B106" s="43" t="s">
        <v>79</v>
      </c>
      <c r="C106" s="19" t="s">
        <v>65</v>
      </c>
      <c r="D106" s="19" t="s">
        <v>87</v>
      </c>
      <c r="E106" s="20" t="s">
        <v>1795</v>
      </c>
      <c r="F106" s="38" t="s">
        <v>107</v>
      </c>
      <c r="G106" s="70" t="s">
        <v>108</v>
      </c>
      <c r="H106" s="35" t="s">
        <v>172</v>
      </c>
      <c r="I106" s="34" t="s">
        <v>212</v>
      </c>
      <c r="J106" s="35" t="s">
        <v>172</v>
      </c>
      <c r="K106" s="34" t="s">
        <v>213</v>
      </c>
      <c r="L106" s="35" t="s">
        <v>200</v>
      </c>
      <c r="M106" s="34" t="s">
        <v>214</v>
      </c>
      <c r="N106" s="35" t="s">
        <v>88</v>
      </c>
      <c r="O106" s="34" t="s">
        <v>216</v>
      </c>
      <c r="P106" s="35" t="s">
        <v>88</v>
      </c>
      <c r="Q106" s="34" t="s">
        <v>217</v>
      </c>
      <c r="R106" s="35" t="s">
        <v>88</v>
      </c>
      <c r="S106" s="34" t="s">
        <v>218</v>
      </c>
      <c r="T106" s="35" t="s">
        <v>88</v>
      </c>
      <c r="U106" s="34" t="s">
        <v>219</v>
      </c>
      <c r="V106" s="35" t="s">
        <v>88</v>
      </c>
      <c r="W106" s="34" t="s">
        <v>220</v>
      </c>
      <c r="X106" s="35" t="s">
        <v>88</v>
      </c>
      <c r="Y106" s="34" t="s">
        <v>221</v>
      </c>
      <c r="Z106" s="35" t="s">
        <v>88</v>
      </c>
      <c r="AA106" s="34" t="s">
        <v>222</v>
      </c>
      <c r="AB106" s="35" t="s">
        <v>88</v>
      </c>
      <c r="AC106" s="34" t="s">
        <v>223</v>
      </c>
      <c r="AD106" s="35" t="s">
        <v>88</v>
      </c>
      <c r="AE106" s="34" t="s">
        <v>224</v>
      </c>
      <c r="AF106" s="35" t="s">
        <v>159</v>
      </c>
      <c r="AG106" s="34" t="s">
        <v>225</v>
      </c>
      <c r="AH106" s="35" t="s">
        <v>159</v>
      </c>
      <c r="AI106" s="34" t="s">
        <v>226</v>
      </c>
      <c r="AJ106" s="35" t="s">
        <v>107</v>
      </c>
      <c r="AK106" s="34" t="s">
        <v>227</v>
      </c>
      <c r="AL106" s="35" t="s">
        <v>107</v>
      </c>
      <c r="AM106" s="34" t="s">
        <v>232</v>
      </c>
      <c r="AN106" s="35" t="s">
        <v>107</v>
      </c>
      <c r="AO106" s="34" t="s">
        <v>233</v>
      </c>
      <c r="AP106" s="35" t="s">
        <v>234</v>
      </c>
      <c r="AQ106" s="34" t="s">
        <v>235</v>
      </c>
      <c r="AR106" s="35" t="s">
        <v>140</v>
      </c>
      <c r="AS106" s="34" t="s">
        <v>238</v>
      </c>
      <c r="AT106" s="35" t="s">
        <v>239</v>
      </c>
      <c r="AU106" s="34" t="s">
        <v>240</v>
      </c>
      <c r="AV106" s="35" t="s">
        <v>102</v>
      </c>
      <c r="AW106" s="34" t="s">
        <v>241</v>
      </c>
      <c r="AX106" s="35" t="s">
        <v>102</v>
      </c>
      <c r="AY106" s="34" t="s">
        <v>247</v>
      </c>
      <c r="AZ106" s="35" t="s">
        <v>183</v>
      </c>
      <c r="BA106" s="34" t="s">
        <v>248</v>
      </c>
      <c r="BB106" s="35" t="s">
        <v>104</v>
      </c>
      <c r="BC106" s="34" t="s">
        <v>249</v>
      </c>
      <c r="BD106" s="35" t="s">
        <v>104</v>
      </c>
      <c r="BE106" s="34" t="s">
        <v>250</v>
      </c>
      <c r="BF106" s="35" t="s">
        <v>111</v>
      </c>
      <c r="BG106" s="34" t="s">
        <v>251</v>
      </c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43" t="s">
        <v>1881</v>
      </c>
      <c r="DY106" s="36"/>
      <c r="DZ106" s="43"/>
      <c r="EA106" s="36"/>
      <c r="EB106" s="43" t="s">
        <v>214</v>
      </c>
      <c r="EC106" s="36"/>
      <c r="ED106" s="34" t="s">
        <v>215</v>
      </c>
      <c r="EE106" s="43"/>
      <c r="EF106" s="38"/>
      <c r="EG106" s="38"/>
      <c r="EH106" s="38"/>
      <c r="EI106" s="38"/>
      <c r="EJ106" s="38"/>
      <c r="EK106" s="38"/>
      <c r="EL106" s="38"/>
      <c r="EM106" s="44"/>
      <c r="EN106" s="38"/>
      <c r="EO106" s="38"/>
      <c r="EP106" s="38"/>
      <c r="EQ106" s="38"/>
      <c r="ER106" s="43" t="s">
        <v>1855</v>
      </c>
      <c r="ES106" s="39">
        <v>48.09</v>
      </c>
      <c r="ET106" s="25">
        <f t="shared" si="15"/>
        <v>108.31081081081082</v>
      </c>
      <c r="EU106" s="7" t="s">
        <v>98</v>
      </c>
      <c r="EV106" s="8" t="s">
        <v>99</v>
      </c>
      <c r="EW106" s="26"/>
      <c r="EX106" s="26"/>
      <c r="EY106" s="26"/>
      <c r="EZ106" s="64">
        <v>1.38</v>
      </c>
      <c r="FA106" s="64">
        <v>3.66</v>
      </c>
      <c r="FB106" s="26"/>
      <c r="FC106" s="96" t="s">
        <v>68</v>
      </c>
      <c r="FD106" s="97"/>
      <c r="FE106" s="97"/>
      <c r="FF106" s="97"/>
      <c r="FG106" s="98"/>
      <c r="FH106" s="27">
        <v>2.5</v>
      </c>
      <c r="FI106" s="27">
        <v>2.5</v>
      </c>
      <c r="FJ106" s="27">
        <v>5</v>
      </c>
      <c r="FK106" s="28">
        <f t="shared" si="12"/>
        <v>1.8084490740740741E-2</v>
      </c>
      <c r="FL106" s="27">
        <v>0.49</v>
      </c>
      <c r="FM106" s="29" t="s">
        <v>62</v>
      </c>
      <c r="FN106" s="30">
        <v>1</v>
      </c>
      <c r="FO106" s="30">
        <v>357</v>
      </c>
      <c r="FP106" s="30">
        <v>9</v>
      </c>
      <c r="FQ106" s="30">
        <f t="shared" si="13"/>
        <v>3213</v>
      </c>
      <c r="FR106" s="30">
        <f t="shared" si="14"/>
        <v>1624.3700000000001</v>
      </c>
      <c r="FS106" s="31" t="s">
        <v>64</v>
      </c>
      <c r="FT106" s="30" t="s">
        <v>63</v>
      </c>
      <c r="FY106" s="90"/>
    </row>
    <row r="107" spans="1:181" s="67" customFormat="1" ht="15" customHeight="1" x14ac:dyDescent="0.2">
      <c r="A107" s="52">
        <v>41969</v>
      </c>
      <c r="B107" s="43" t="s">
        <v>80</v>
      </c>
      <c r="C107" s="19" t="s">
        <v>65</v>
      </c>
      <c r="D107" s="19" t="s">
        <v>87</v>
      </c>
      <c r="E107" s="20" t="s">
        <v>1795</v>
      </c>
      <c r="F107" s="38" t="s">
        <v>100</v>
      </c>
      <c r="G107" s="70" t="s">
        <v>109</v>
      </c>
      <c r="H107" s="35" t="s">
        <v>198</v>
      </c>
      <c r="I107" s="34" t="s">
        <v>199</v>
      </c>
      <c r="J107" s="35" t="s">
        <v>200</v>
      </c>
      <c r="K107" s="34" t="s">
        <v>201</v>
      </c>
      <c r="L107" s="35" t="s">
        <v>200</v>
      </c>
      <c r="M107" s="34" t="s">
        <v>202</v>
      </c>
      <c r="N107" s="35" t="s">
        <v>134</v>
      </c>
      <c r="O107" s="34" t="s">
        <v>203</v>
      </c>
      <c r="P107" s="35" t="s">
        <v>136</v>
      </c>
      <c r="Q107" s="34" t="s">
        <v>204</v>
      </c>
      <c r="R107" s="35" t="s">
        <v>136</v>
      </c>
      <c r="S107" s="34" t="s">
        <v>205</v>
      </c>
      <c r="T107" s="35" t="s">
        <v>140</v>
      </c>
      <c r="U107" s="34" t="s">
        <v>206</v>
      </c>
      <c r="V107" s="35" t="s">
        <v>140</v>
      </c>
      <c r="W107" s="34" t="s">
        <v>207</v>
      </c>
      <c r="X107" s="35" t="s">
        <v>145</v>
      </c>
      <c r="Y107" s="34" t="s">
        <v>208</v>
      </c>
      <c r="Z107" s="35" t="s">
        <v>145</v>
      </c>
      <c r="AA107" s="34" t="s">
        <v>209</v>
      </c>
      <c r="AB107" s="35" t="s">
        <v>147</v>
      </c>
      <c r="AC107" s="34" t="s">
        <v>210</v>
      </c>
      <c r="AD107" s="35" t="s">
        <v>151</v>
      </c>
      <c r="AE107" s="34" t="s">
        <v>211</v>
      </c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34" t="s">
        <v>197</v>
      </c>
      <c r="DY107" s="44"/>
      <c r="DZ107" s="43"/>
      <c r="EA107" s="36"/>
      <c r="EB107" s="43" t="s">
        <v>201</v>
      </c>
      <c r="EC107" s="36"/>
      <c r="ED107" s="43"/>
      <c r="EE107" s="43"/>
      <c r="EF107" s="38"/>
      <c r="EG107" s="38"/>
      <c r="EH107" s="38"/>
      <c r="EI107" s="38"/>
      <c r="EJ107" s="38"/>
      <c r="EK107" s="38"/>
      <c r="EL107" s="38"/>
      <c r="EM107" s="44"/>
      <c r="EN107" s="38"/>
      <c r="EO107" s="38"/>
      <c r="EP107" s="38"/>
      <c r="EQ107" s="38"/>
      <c r="ER107" s="43" t="s">
        <v>1856</v>
      </c>
      <c r="ES107" s="39">
        <v>50.54</v>
      </c>
      <c r="ET107" s="25">
        <f t="shared" si="15"/>
        <v>113.82882882882882</v>
      </c>
      <c r="EU107" s="7" t="s">
        <v>127</v>
      </c>
      <c r="EV107" s="8" t="s">
        <v>128</v>
      </c>
      <c r="EW107" s="26"/>
      <c r="EX107" s="26"/>
      <c r="EY107" s="26"/>
      <c r="EZ107" s="64">
        <v>2.76</v>
      </c>
      <c r="FA107" s="64">
        <v>8.44</v>
      </c>
      <c r="FB107" s="26"/>
      <c r="FC107" s="96" t="s">
        <v>68</v>
      </c>
      <c r="FD107" s="97"/>
      <c r="FE107" s="97"/>
      <c r="FF107" s="97"/>
      <c r="FG107" s="98"/>
      <c r="FH107" s="27">
        <v>3.625</v>
      </c>
      <c r="FI107" s="27">
        <v>3.625</v>
      </c>
      <c r="FJ107" s="27">
        <v>10.5</v>
      </c>
      <c r="FK107" s="28">
        <f t="shared" si="12"/>
        <v>7.9847547743055552E-2</v>
      </c>
      <c r="FL107" s="27">
        <f>0.7+0.25</f>
        <v>0.95</v>
      </c>
      <c r="FM107" s="29" t="s">
        <v>62</v>
      </c>
      <c r="FN107" s="30">
        <v>1</v>
      </c>
      <c r="FO107" s="30">
        <v>143</v>
      </c>
      <c r="FP107" s="30">
        <v>4</v>
      </c>
      <c r="FQ107" s="30">
        <f t="shared" si="13"/>
        <v>572</v>
      </c>
      <c r="FR107" s="30">
        <f t="shared" si="14"/>
        <v>593.4</v>
      </c>
      <c r="FS107" s="31" t="s">
        <v>64</v>
      </c>
      <c r="FT107" s="30" t="s">
        <v>63</v>
      </c>
      <c r="FY107" s="90"/>
    </row>
    <row r="109" spans="1:181" x14ac:dyDescent="0.25">
      <c r="D109" s="16" t="s">
        <v>1801</v>
      </c>
    </row>
  </sheetData>
  <mergeCells count="110">
    <mergeCell ref="FC104:FG104"/>
    <mergeCell ref="FC105:FG105"/>
    <mergeCell ref="FC106:FG106"/>
    <mergeCell ref="FC107:FG107"/>
    <mergeCell ref="FC98:FG98"/>
    <mergeCell ref="FC99:FG99"/>
    <mergeCell ref="FC100:FG100"/>
    <mergeCell ref="FC101:FG101"/>
    <mergeCell ref="FC102:FG102"/>
    <mergeCell ref="FC36:FG36"/>
    <mergeCell ref="FC37:FG37"/>
    <mergeCell ref="FC38:FG38"/>
    <mergeCell ref="FC39:FG39"/>
    <mergeCell ref="FC57:FG57"/>
    <mergeCell ref="FC58:FG58"/>
    <mergeCell ref="FC59:FG59"/>
    <mergeCell ref="FC60:FG60"/>
    <mergeCell ref="FC103:FG103"/>
    <mergeCell ref="FC76:FG76"/>
    <mergeCell ref="FC77:FG77"/>
    <mergeCell ref="FC78:FG78"/>
    <mergeCell ref="FC79:FG79"/>
    <mergeCell ref="FC80:FG80"/>
    <mergeCell ref="FC71:FG71"/>
    <mergeCell ref="FC72:FG72"/>
    <mergeCell ref="FC73:FG73"/>
    <mergeCell ref="FC74:FG74"/>
    <mergeCell ref="FC75:FG75"/>
    <mergeCell ref="FC91:FG91"/>
    <mergeCell ref="FC92:FG92"/>
    <mergeCell ref="FC93:FG93"/>
    <mergeCell ref="FC86:FG86"/>
    <mergeCell ref="FC87:FG87"/>
    <mergeCell ref="FC95:FG95"/>
    <mergeCell ref="FC96:FG96"/>
    <mergeCell ref="FC97:FG97"/>
    <mergeCell ref="FC94:FG94"/>
    <mergeCell ref="FC61:FG61"/>
    <mergeCell ref="FC62:FG62"/>
    <mergeCell ref="FC63:FG63"/>
    <mergeCell ref="FC64:FG64"/>
    <mergeCell ref="FC65:FG65"/>
    <mergeCell ref="FC66:FG66"/>
    <mergeCell ref="FC67:FG67"/>
    <mergeCell ref="FC68:FG68"/>
    <mergeCell ref="FC69:FG69"/>
    <mergeCell ref="FC70:FG70"/>
    <mergeCell ref="FC88:FG88"/>
    <mergeCell ref="FC89:FG89"/>
    <mergeCell ref="FC90:FG90"/>
    <mergeCell ref="FC81:FG81"/>
    <mergeCell ref="FC82:FG82"/>
    <mergeCell ref="FC83:FG83"/>
    <mergeCell ref="FC84:FG84"/>
    <mergeCell ref="FC85:FG85"/>
    <mergeCell ref="A4:E4"/>
    <mergeCell ref="F4:DW4"/>
    <mergeCell ref="FC35:FG35"/>
    <mergeCell ref="FC30:FG30"/>
    <mergeCell ref="FC31:FG31"/>
    <mergeCell ref="FC32:FG32"/>
    <mergeCell ref="FC33:FG33"/>
    <mergeCell ref="FC34:FG34"/>
    <mergeCell ref="FC27:FG27"/>
    <mergeCell ref="FC28:FG28"/>
    <mergeCell ref="FC29:FG29"/>
    <mergeCell ref="FC23:FG23"/>
    <mergeCell ref="FC24:FG24"/>
    <mergeCell ref="FC25:FG25"/>
    <mergeCell ref="FC21:FG21"/>
    <mergeCell ref="FC18:FG18"/>
    <mergeCell ref="FC19:FG19"/>
    <mergeCell ref="FC20:FG20"/>
    <mergeCell ref="DX4:ER4"/>
    <mergeCell ref="EU4:EV4"/>
    <mergeCell ref="EW4:FB4"/>
    <mergeCell ref="FC26:FG26"/>
    <mergeCell ref="FC22:FG22"/>
    <mergeCell ref="FM4:FT4"/>
    <mergeCell ref="FC6:FG6"/>
    <mergeCell ref="FC7:FG7"/>
    <mergeCell ref="FC8:FG8"/>
    <mergeCell ref="FC9:FG9"/>
    <mergeCell ref="FH4:FL4"/>
    <mergeCell ref="FC10:FG10"/>
    <mergeCell ref="FC16:FG16"/>
    <mergeCell ref="FC17:FG17"/>
    <mergeCell ref="FC11:FG11"/>
    <mergeCell ref="FC12:FG12"/>
    <mergeCell ref="FC13:FG13"/>
    <mergeCell ref="FC4:FG4"/>
    <mergeCell ref="FC14:FG14"/>
    <mergeCell ref="FC15:FG15"/>
    <mergeCell ref="FC40:FG40"/>
    <mergeCell ref="FC54:FG54"/>
    <mergeCell ref="FC55:FG55"/>
    <mergeCell ref="FC56:FG56"/>
    <mergeCell ref="FC45:FG45"/>
    <mergeCell ref="FC46:FG46"/>
    <mergeCell ref="FC47:FG47"/>
    <mergeCell ref="FC48:FG48"/>
    <mergeCell ref="FC53:FG53"/>
    <mergeCell ref="FC49:FG49"/>
    <mergeCell ref="FC51:FG51"/>
    <mergeCell ref="FC50:FG50"/>
    <mergeCell ref="FC52:FG52"/>
    <mergeCell ref="FC41:FG41"/>
    <mergeCell ref="FC42:FG42"/>
    <mergeCell ref="FC43:FG43"/>
    <mergeCell ref="FC44:FG44"/>
  </mergeCells>
  <conditionalFormatting sqref="F32:G33 F9:G10">
    <cfRule type="containsText" dxfId="3" priority="7" operator="containsText" text="gasket">
      <formula>NOT(ISERROR(SEARCH("gasket",F9)))</formula>
    </cfRule>
    <cfRule type="containsText" dxfId="2" priority="8" operator="containsText" text="gauge">
      <formula>NOT(ISERROR(SEARCH("gauge",F9)))</formula>
    </cfRule>
  </conditionalFormatting>
  <conditionalFormatting sqref="F72:G73 F59:G59">
    <cfRule type="containsText" dxfId="1" priority="1" operator="containsText" text="gasket">
      <formula>NOT(ISERROR(SEARCH("gasket",F59)))</formula>
    </cfRule>
    <cfRule type="containsText" dxfId="0" priority="2" operator="containsText" text="gauge">
      <formula>NOT(ISERROR(SEARCH("gauge",F59)))</formula>
    </cfRule>
  </conditionalFormatting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Hydraulic</vt:lpstr>
      <vt:lpstr>Sheet1</vt:lpstr>
      <vt:lpstr>Hydraulic!Print_Area</vt:lpstr>
      <vt:lpstr>Hydraulic!Print_Titles</vt:lpstr>
    </vt:vector>
  </TitlesOfParts>
  <Company>Honeywell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Rick J. Clay</cp:lastModifiedBy>
  <cp:lastPrinted>2014-12-16T20:05:30Z</cp:lastPrinted>
  <dcterms:created xsi:type="dcterms:W3CDTF">2011-05-02T14:58:46Z</dcterms:created>
  <dcterms:modified xsi:type="dcterms:W3CDTF">2016-02-01T13:37:14Z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